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55" yWindow="480" windowWidth="13950" windowHeight="5610" tabRatio="927" activeTab="0"/>
  </bookViews>
  <sheets>
    <sheet name="Main" sheetId="1" r:id="rId1"/>
    <sheet name="Home+SOHO" sheetId="2" r:id="rId2"/>
    <sheet name="SMB+Enterprise" sheetId="3" r:id="rId3"/>
    <sheet name="Traffic" sheetId="4" r:id="rId4"/>
    <sheet name="HostedSecurity" sheetId="5" r:id="rId5"/>
    <sheet name="Maintenance" sheetId="6" r:id="rId6"/>
    <sheet name="Media" sheetId="7" r:id="rId7"/>
    <sheet name="ProductSelector" sheetId="8" r:id="rId8"/>
    <sheet name="ProductComposition" sheetId="9" state="hidden" r:id="rId9"/>
    <sheet name="ProductCompositionMatrix" sheetId="10" r:id="rId10"/>
    <sheet name="Migration" sheetId="11" state="hidden" r:id="rId11"/>
    <sheet name="Comment" sheetId="12" r:id="rId12"/>
    <sheet name="Cover" sheetId="13" r:id="rId13"/>
    <sheet name="SaleListHome+SOHO" sheetId="14" state="hidden" r:id="rId14"/>
    <sheet name="SaleListSMB+Enterprise" sheetId="15" state="hidden" r:id="rId15"/>
    <sheet name="SaleListMSA" sheetId="16" state="hidden" r:id="rId16"/>
    <sheet name="SaleListHostedSecurity" sheetId="17" state="hidden" r:id="rId17"/>
    <sheet name="SaleListxSP" sheetId="18" state="hidden" r:id="rId18"/>
    <sheet name="SaleListMedia" sheetId="19" state="hidden" r:id="rId19"/>
    <sheet name="ProductList" sheetId="20" state="hidden" r:id="rId20"/>
    <sheet name="MigrationList" sheetId="21" state="hidden" r:id="rId21"/>
    <sheet name="Data" sheetId="22" state="hidden" r:id="rId22"/>
  </sheets>
  <definedNames>
    <definedName name="_xlnm._FilterDatabase" localSheetId="17" hidden="1">'SaleListxSP'!$A$1:$M$145</definedName>
    <definedName name="CommentVC">'Data'!$R$9</definedName>
    <definedName name="CoverVC">'Data'!$S$9</definedName>
    <definedName name="EnterpriseVC">'Data'!$I$9</definedName>
    <definedName name="HostedSecurityVC">'Data'!$K$9</definedName>
    <definedName name="IsPublicVC">'Data'!$G$9</definedName>
    <definedName name="MaintenanceVC">'Data'!$M$9</definedName>
    <definedName name="MediaVC">'Data'!$M$9</definedName>
    <definedName name="MigrationVC">'Data'!$Q$9</definedName>
    <definedName name="PositionCode">'SaleListxSP'!$1:$145</definedName>
    <definedName name="ProductCompositionMatrixVC">'Data'!$P$9</definedName>
    <definedName name="ProductCompositionVC">'Data'!$O$9</definedName>
    <definedName name="ProductSelectorVC">'Data'!$N$9</definedName>
    <definedName name="PSLicenseType">'Data'!$A$79:$A$85</definedName>
    <definedName name="PSTerm">'Data'!$A$72:$A$73</definedName>
    <definedName name="SOHOVC">'Data'!$H$9</definedName>
    <definedName name="TrafficVC">'Data'!$J$9</definedName>
  </definedNames>
  <calcPr fullCalcOnLoad="1"/>
  <pivotCaches>
    <pivotCache cacheId="3" r:id="rId23"/>
    <pivotCache cacheId="6" r:id="rId24"/>
    <pivotCache cacheId="7" r:id="rId25"/>
    <pivotCache cacheId="1" r:id="rId26"/>
    <pivotCache cacheId="2" r:id="rId27"/>
    <pivotCache cacheId="5" r:id="rId28"/>
    <pivotCache cacheId="4" r:id="rId29"/>
    <pivotCache cacheId="8" r:id="rId30"/>
  </pivotCaches>
</workbook>
</file>

<file path=xl/comments8.xml><?xml version="1.0" encoding="utf-8"?>
<comments xmlns="http://schemas.openxmlformats.org/spreadsheetml/2006/main">
  <authors>
    <author>Buyakin</author>
  </authors>
  <commentList>
    <comment ref="K21" authorId="0">
      <text>
        <r>
          <rPr>
            <sz val="8"/>
            <rFont val="Tahoma"/>
            <family val="2"/>
          </rPr>
          <t>Use product selector to calculate the number of licenses of various products depending on the number of objects to be protected by Kaspersky products.</t>
        </r>
      </text>
    </comment>
  </commentList>
</comments>
</file>

<file path=xl/sharedStrings.xml><?xml version="1.0" encoding="utf-8"?>
<sst xmlns="http://schemas.openxmlformats.org/spreadsheetml/2006/main" count="15681" uniqueCount="1910">
  <si>
    <t>KL4213RCAFW</t>
  </si>
  <si>
    <t>KL4215RCAFR</t>
  </si>
  <si>
    <t>KL4215RCA**</t>
  </si>
  <si>
    <t xml:space="preserve">   Kaspersky Anti-Virus for Windows File Server EE</t>
  </si>
  <si>
    <t>KL4215RCAFS</t>
  </si>
  <si>
    <t>KL4215RCAFW</t>
  </si>
  <si>
    <t>10-14Resource</t>
  </si>
  <si>
    <t>15-19Resource</t>
  </si>
  <si>
    <t>20-24Resource</t>
  </si>
  <si>
    <t>25-49Resource</t>
  </si>
  <si>
    <t>6 months</t>
  </si>
  <si>
    <t>1 day</t>
  </si>
  <si>
    <t>KL4221RAKDE</t>
  </si>
  <si>
    <t>KL4221RA*DE</t>
  </si>
  <si>
    <t xml:space="preserve">   Kaspersky Anti-Virus for Storage</t>
  </si>
  <si>
    <t>KL4221RAKDQ</t>
  </si>
  <si>
    <t>KL4221RA*DQ</t>
  </si>
  <si>
    <t>KL4221RAKDR</t>
  </si>
  <si>
    <t>KL4221RA*DR</t>
  </si>
  <si>
    <t>KL4221RAKDS</t>
  </si>
  <si>
    <t>KL4221RA*DS</t>
  </si>
  <si>
    <t>KL4221RAKDW</t>
  </si>
  <si>
    <t>KL4221RA*DW</t>
  </si>
  <si>
    <t>KL4221RAKFE</t>
  </si>
  <si>
    <t>KL4221RA*FE</t>
  </si>
  <si>
    <t>KL4221RAKFQ</t>
  </si>
  <si>
    <t>KL4221RA*FQ</t>
  </si>
  <si>
    <t>KL4221RAKFR</t>
  </si>
  <si>
    <t>KL4221RA*FR</t>
  </si>
  <si>
    <t>KL4221RAKFS</t>
  </si>
  <si>
    <t>KL4221RA*FS</t>
  </si>
  <si>
    <t>KL4221RAKFW</t>
  </si>
  <si>
    <t>KL4221RA*FW</t>
  </si>
  <si>
    <t>KL4221RAMDE</t>
  </si>
  <si>
    <t>KL4221RAMDQ</t>
  </si>
  <si>
    <t>KL4221RAMDR</t>
  </si>
  <si>
    <t>KL4221RAMDS</t>
  </si>
  <si>
    <t>KL4221RAMDW</t>
  </si>
  <si>
    <t>KL4221RAMFE</t>
  </si>
  <si>
    <t>KL4221RAMFQ</t>
  </si>
  <si>
    <t>KL4221RAMFR</t>
  </si>
  <si>
    <t>KL4221RAMFS</t>
  </si>
  <si>
    <t>KL4221RAMFW</t>
  </si>
  <si>
    <t>KL4221RANDE</t>
  </si>
  <si>
    <t>KL4221RANDQ</t>
  </si>
  <si>
    <t>KL4221RANDR</t>
  </si>
  <si>
    <t>KL4221RANDS</t>
  </si>
  <si>
    <t>KL4221RANDW</t>
  </si>
  <si>
    <t>KL4221RANFE</t>
  </si>
  <si>
    <t>KL4221RANFQ</t>
  </si>
  <si>
    <t>KL4221RANFR</t>
  </si>
  <si>
    <t>KL4221RANFS</t>
  </si>
  <si>
    <t>KL4221RANFW</t>
  </si>
  <si>
    <t>KL4221RAPDE</t>
  </si>
  <si>
    <t>KL4221RAPDQ</t>
  </si>
  <si>
    <t>KL4221RAPDR</t>
  </si>
  <si>
    <t>KL4221RAPDS</t>
  </si>
  <si>
    <t>KL4221RAPDW</t>
  </si>
  <si>
    <t>KL4221RAPFE</t>
  </si>
  <si>
    <t>KL4221RAPFQ</t>
  </si>
  <si>
    <t>KL4221RAPFR</t>
  </si>
  <si>
    <t>KL4221RAPFS</t>
  </si>
  <si>
    <t>KL4221RAPFW</t>
  </si>
  <si>
    <t>KL4221RAQDE</t>
  </si>
  <si>
    <t>KL4221RAQDQ</t>
  </si>
  <si>
    <t>KL4221RAQDR</t>
  </si>
  <si>
    <t>KL4221RAQDS</t>
  </si>
  <si>
    <t>KL4221RAQDW</t>
  </si>
  <si>
    <t>KL4221RAQFE</t>
  </si>
  <si>
    <t>KL4221RAQFQ</t>
  </si>
  <si>
    <t>KL4221RAQFR</t>
  </si>
  <si>
    <t>KL4221RAQFS</t>
  </si>
  <si>
    <t>KL4221RAQFW</t>
  </si>
  <si>
    <t>KL4221RARDE</t>
  </si>
  <si>
    <t>KL4221RARDQ</t>
  </si>
  <si>
    <t>KL4221RARDR</t>
  </si>
  <si>
    <t>KL4221RARDS</t>
  </si>
  <si>
    <t>KL4221RARDW</t>
  </si>
  <si>
    <t>KL4221RARFE</t>
  </si>
  <si>
    <t>KL4221RARFQ</t>
  </si>
  <si>
    <t>KL4221RARFR</t>
  </si>
  <si>
    <t>KL4221RARFS</t>
  </si>
  <si>
    <t>KL4221RARFW</t>
  </si>
  <si>
    <t>KL4221RASDE</t>
  </si>
  <si>
    <t>KL4221RASDQ</t>
  </si>
  <si>
    <t>KL4221RASDR</t>
  </si>
  <si>
    <t>KL4221RASDS</t>
  </si>
  <si>
    <t>KL4221RASDW</t>
  </si>
  <si>
    <t>KL4221RASFE</t>
  </si>
  <si>
    <t>KL4221RASFQ</t>
  </si>
  <si>
    <t>KL4221RASFR</t>
  </si>
  <si>
    <t>KL4221RASFS</t>
  </si>
  <si>
    <t>KL4221RASFW</t>
  </si>
  <si>
    <t>KL4221RATDE</t>
  </si>
  <si>
    <t>KL4221RATDQ</t>
  </si>
  <si>
    <t>KL4221RATDR</t>
  </si>
  <si>
    <t>KL4221RATDS</t>
  </si>
  <si>
    <t>KL4221RATDW</t>
  </si>
  <si>
    <t>KL4221RATFE</t>
  </si>
  <si>
    <t>KL4221RATFQ</t>
  </si>
  <si>
    <t>KL4221RATFR</t>
  </si>
  <si>
    <t>KL4221RATFS</t>
  </si>
  <si>
    <t>KL4221RATFW</t>
  </si>
  <si>
    <t>KL7601RWKDS</t>
  </si>
  <si>
    <t>KL7601RWKDW</t>
  </si>
  <si>
    <t>KL7601RWKFS</t>
  </si>
  <si>
    <t>KL7601RWKFW</t>
  </si>
  <si>
    <t>KL7601RWMDS</t>
  </si>
  <si>
    <t>KL7601RWMDW</t>
  </si>
  <si>
    <t>KL7601RWMFS</t>
  </si>
  <si>
    <t>KL7601RWMFW</t>
  </si>
  <si>
    <t>KL7601RWNDS</t>
  </si>
  <si>
    <t>KL7601RWNDW</t>
  </si>
  <si>
    <t>KL7601RWNFS</t>
  </si>
  <si>
    <t>KL7601RWNFW</t>
  </si>
  <si>
    <t>KL7601RWPDS</t>
  </si>
  <si>
    <t>KL7601RWPDW</t>
  </si>
  <si>
    <t>KL7601RWPFS</t>
  </si>
  <si>
    <t>KL7601RWPFW</t>
  </si>
  <si>
    <t>KL7601RWQDS</t>
  </si>
  <si>
    <t>KL7601RWQDW</t>
  </si>
  <si>
    <t>KL7601RWQFS</t>
  </si>
  <si>
    <t>KL7601RWQFW</t>
  </si>
  <si>
    <t>KL7601RWRDS</t>
  </si>
  <si>
    <t>KL7601RWRDW</t>
  </si>
  <si>
    <t>KL7601RWRFS</t>
  </si>
  <si>
    <t>KL7601RWRFW</t>
  </si>
  <si>
    <t>KL7601RWSDS</t>
  </si>
  <si>
    <t>KL7601RWSDW</t>
  </si>
  <si>
    <t>KL7601RWSFS</t>
  </si>
  <si>
    <t>KL7601RWSFW</t>
  </si>
  <si>
    <t>KL7601RWTDS</t>
  </si>
  <si>
    <t>KL7601RWTDW</t>
  </si>
  <si>
    <t>KL7601RWTFS</t>
  </si>
  <si>
    <t>KL7601RWTFW</t>
  </si>
  <si>
    <t>KL7601RWUDS</t>
  </si>
  <si>
    <t>KL7601RWUDW</t>
  </si>
  <si>
    <t>KL7601RWUFS</t>
  </si>
  <si>
    <t>KL7601RWUFW</t>
  </si>
  <si>
    <t>KL7602RWKDR</t>
  </si>
  <si>
    <t>KL7602RWKDS</t>
  </si>
  <si>
    <t>KL7602RWKDW</t>
  </si>
  <si>
    <t>KL7602RWKFR</t>
  </si>
  <si>
    <t>KL7602RWKFS</t>
  </si>
  <si>
    <t>KL7602RWKFW</t>
  </si>
  <si>
    <t>KL7602RWMDR</t>
  </si>
  <si>
    <t>KL7602RWMDS</t>
  </si>
  <si>
    <t>KL7602RWMDW</t>
  </si>
  <si>
    <t>KL7602RWMFR</t>
  </si>
  <si>
    <t>KL7602RWMFS</t>
  </si>
  <si>
    <t>KL7602RWMFW</t>
  </si>
  <si>
    <t>KL7602RWNDR</t>
  </si>
  <si>
    <t>KL7602RWNDS</t>
  </si>
  <si>
    <t>KL7602RWNDW</t>
  </si>
  <si>
    <t>KL7602RWNFR</t>
  </si>
  <si>
    <t>KL7602RWNFS</t>
  </si>
  <si>
    <t>KL7602RWNFW</t>
  </si>
  <si>
    <t>KL7602RWPDS</t>
  </si>
  <si>
    <t>KL7602RWPDW</t>
  </si>
  <si>
    <t>KL7602RWPFS</t>
  </si>
  <si>
    <t>KL7602RWPFW</t>
  </si>
  <si>
    <t>KL7602RWQDS</t>
  </si>
  <si>
    <t>KL7602RWQDW</t>
  </si>
  <si>
    <t>KL7602RWQFS</t>
  </si>
  <si>
    <t>KL7602RWQFW</t>
  </si>
  <si>
    <t>KL7602RWRDS</t>
  </si>
  <si>
    <t>KL7602RWRDW</t>
  </si>
  <si>
    <t>KL7602RWRFS</t>
  </si>
  <si>
    <t>KL7602RWRFW</t>
  </si>
  <si>
    <t>KL7602RWSDS</t>
  </si>
  <si>
    <t>KL7602RWSDW</t>
  </si>
  <si>
    <t>KL7602RWSFS</t>
  </si>
  <si>
    <t>KL7602RWSFW</t>
  </si>
  <si>
    <t>KL7602RWTDS</t>
  </si>
  <si>
    <t>KL7602RWTDW</t>
  </si>
  <si>
    <t>KL7602RWTFS</t>
  </si>
  <si>
    <t>KL7602RWTFW</t>
  </si>
  <si>
    <t>KL7602RWUDS</t>
  </si>
  <si>
    <t>KL7602RWUDW</t>
  </si>
  <si>
    <t>KL7602RWUFS</t>
  </si>
  <si>
    <t>KL7602RWUFW</t>
  </si>
  <si>
    <t>KL7604RWKDR</t>
  </si>
  <si>
    <t>KL7604RWKDS</t>
  </si>
  <si>
    <t>KL7604RWKDW</t>
  </si>
  <si>
    <t>KL7604RWKFR</t>
  </si>
  <si>
    <t>KL7604RWKFS</t>
  </si>
  <si>
    <t>KL7604RWKFW</t>
  </si>
  <si>
    <t>KL7604RWMDR</t>
  </si>
  <si>
    <t>KL7604RWMDS</t>
  </si>
  <si>
    <t>KL7604RWMDW</t>
  </si>
  <si>
    <t>KL7604RWMFR</t>
  </si>
  <si>
    <t>KL7604RWMFS</t>
  </si>
  <si>
    <t>KL7604RWMFW</t>
  </si>
  <si>
    <t>KL7604RWNDR</t>
  </si>
  <si>
    <t>KL7604RWNDS</t>
  </si>
  <si>
    <t>KL7604RWNDW</t>
  </si>
  <si>
    <t>KL7604RWNFR</t>
  </si>
  <si>
    <t>KL7604RWNFS</t>
  </si>
  <si>
    <t>KL7604RWNFW</t>
  </si>
  <si>
    <t>KL7604RWPDS</t>
  </si>
  <si>
    <t>KL7604RWPDW</t>
  </si>
  <si>
    <t>KL7604RWPFS</t>
  </si>
  <si>
    <t>KL7604RWPFW</t>
  </si>
  <si>
    <t>KL7604RWQDS</t>
  </si>
  <si>
    <t>KL7604RWQDW</t>
  </si>
  <si>
    <t>KL7604RWQFS</t>
  </si>
  <si>
    <t>KL7604RWQFW</t>
  </si>
  <si>
    <t>KL7604RWRDS</t>
  </si>
  <si>
    <t>KL7604RWRDW</t>
  </si>
  <si>
    <t>KL7604RWRFS</t>
  </si>
  <si>
    <t>KL7604RWRFW</t>
  </si>
  <si>
    <t>KL7604RWSDS</t>
  </si>
  <si>
    <t>KL7604RWSDW</t>
  </si>
  <si>
    <t>KL7604RWSFS</t>
  </si>
  <si>
    <t>KL7604RWSFW</t>
  </si>
  <si>
    <t>KL7604RWTDS</t>
  </si>
  <si>
    <t>KL7604RWTDW</t>
  </si>
  <si>
    <t>KL7604RWTFS</t>
  </si>
  <si>
    <t>KL7604RWTFW</t>
  </si>
  <si>
    <t>KL7604RWUDS</t>
  </si>
  <si>
    <t>KL7604RWUDW</t>
  </si>
  <si>
    <t>KL7604RWUFS</t>
  </si>
  <si>
    <t>KL7604RWUFW</t>
  </si>
  <si>
    <t>Cross-Grade</t>
  </si>
  <si>
    <t>KL7601RW*DS</t>
  </si>
  <si>
    <t>KL7601RW*DW</t>
  </si>
  <si>
    <t>KL7601RW*FS</t>
  </si>
  <si>
    <t>KL7601RW*FW</t>
  </si>
  <si>
    <t>KL7602RW*DS</t>
  </si>
  <si>
    <t>KL7602RW*DW</t>
  </si>
  <si>
    <t>KL7602RW*FS</t>
  </si>
  <si>
    <t>KL7602RW*FW</t>
  </si>
  <si>
    <t>KL7604RW*DS</t>
  </si>
  <si>
    <t>KL7604RW*DW</t>
  </si>
  <si>
    <t>KL7604RW*FS</t>
  </si>
  <si>
    <t>KL7604RW*FW</t>
  </si>
  <si>
    <t>Business Support</t>
  </si>
  <si>
    <t>Maintenance Service Agreement</t>
  </si>
  <si>
    <t>KL5811RQKDW</t>
  </si>
  <si>
    <t>KL5811RQ*DW</t>
  </si>
  <si>
    <t xml:space="preserve">   Kaspersky Security for xSP</t>
  </si>
  <si>
    <t>Mb of traffic per day</t>
  </si>
  <si>
    <t>Traffic Licence</t>
  </si>
  <si>
    <t>Band K: 100-149</t>
  </si>
  <si>
    <t>100-149TrafficD</t>
  </si>
  <si>
    <t>KL5811RQKFS</t>
  </si>
  <si>
    <t>KL5811RQ*FS</t>
  </si>
  <si>
    <t>KL5811RQKDS</t>
  </si>
  <si>
    <t>KL5811RQ*DS</t>
  </si>
  <si>
    <t>KL5811RQKFR</t>
  </si>
  <si>
    <t>KL5811RQ*FR</t>
  </si>
  <si>
    <t>KL5811RQKDR</t>
  </si>
  <si>
    <t>KL5811RQ*DR</t>
  </si>
  <si>
    <t>KL5811RQKFW</t>
  </si>
  <si>
    <t>KL5811RQ*FW</t>
  </si>
  <si>
    <t>KL5111RQKDR</t>
  </si>
  <si>
    <t>KL5111RQ*DR</t>
  </si>
  <si>
    <t xml:space="preserve">   Kaspersky Anti-Virus for xSP</t>
  </si>
  <si>
    <t>KL5111RQKFW</t>
  </si>
  <si>
    <t>KL5111RQ*FW</t>
  </si>
  <si>
    <t>KL5111RQKDW</t>
  </si>
  <si>
    <t>KL5111RQ*DW</t>
  </si>
  <si>
    <t>KL5111RQKFR</t>
  </si>
  <si>
    <t>KL5111RQ*FR</t>
  </si>
  <si>
    <t>KL5111RQKFS</t>
  </si>
  <si>
    <t>KL5111RQ*FS</t>
  </si>
  <si>
    <t>KL5111RQKDS</t>
  </si>
  <si>
    <t>KL5111RQ*DS</t>
  </si>
  <si>
    <t>KL5711RQKFS</t>
  </si>
  <si>
    <t>KL5711RQ*FS</t>
  </si>
  <si>
    <t xml:space="preserve">   Kaspersky Anti-Spam for xSP</t>
  </si>
  <si>
    <t>KL5711RQKDS</t>
  </si>
  <si>
    <t>KL5711RQ*DS</t>
  </si>
  <si>
    <t>KL5711RQKFR</t>
  </si>
  <si>
    <t>KL5711RQ*FR</t>
  </si>
  <si>
    <t>KL5711RQKDR</t>
  </si>
  <si>
    <t>KL5711RQ*DR</t>
  </si>
  <si>
    <t>KL5711RQKFW</t>
  </si>
  <si>
    <t>KL5711RQ*FW</t>
  </si>
  <si>
    <t>KL5711RQKDW</t>
  </si>
  <si>
    <t>KL5711RQ*DW</t>
  </si>
  <si>
    <t>KL5811RQMDW</t>
  </si>
  <si>
    <t>Band M: 150-199</t>
  </si>
  <si>
    <t>150-199TrafficD</t>
  </si>
  <si>
    <t>KL5811RQMFS</t>
  </si>
  <si>
    <t>KL5811RQMDS</t>
  </si>
  <si>
    <t>KL5811RQMFR</t>
  </si>
  <si>
    <t>KL5811RQMDR</t>
  </si>
  <si>
    <t>KL5811RQMFW</t>
  </si>
  <si>
    <t>KL5111RQMDR</t>
  </si>
  <si>
    <t>KL5111RQMFW</t>
  </si>
  <si>
    <t>KL5111RQMDW</t>
  </si>
  <si>
    <t>KL5111RQMFR</t>
  </si>
  <si>
    <t>KL5111RQMFS</t>
  </si>
  <si>
    <t>KL5111RQMDS</t>
  </si>
  <si>
    <t>KL5711RQMFS</t>
  </si>
  <si>
    <t>KL5711RQMDS</t>
  </si>
  <si>
    <t>KL5711RQMFR</t>
  </si>
  <si>
    <t>KL5711RQMDR</t>
  </si>
  <si>
    <t>KL5711RQMFW</t>
  </si>
  <si>
    <t>KL5711RQMDW</t>
  </si>
  <si>
    <t>KL5811RQNDW</t>
  </si>
  <si>
    <t>Band N: 200-249</t>
  </si>
  <si>
    <t>200-249TrafficD</t>
  </si>
  <si>
    <t>KL5811RQNFS</t>
  </si>
  <si>
    <t>KL5811RQNDS</t>
  </si>
  <si>
    <t>KL5811RQNFR</t>
  </si>
  <si>
    <t>KL5811RQNDR</t>
  </si>
  <si>
    <t>KL5811RQNFW</t>
  </si>
  <si>
    <t>KL5111RQNDR</t>
  </si>
  <si>
    <t>KL5111RQNFW</t>
  </si>
  <si>
    <t>KL5111RQNDW</t>
  </si>
  <si>
    <t>KL5111RQNFR</t>
  </si>
  <si>
    <t>KL5111RQNFS</t>
  </si>
  <si>
    <t>KL5111RQNDS</t>
  </si>
  <si>
    <t>KL5711RQNFS</t>
  </si>
  <si>
    <t>KL5711RQNDS</t>
  </si>
  <si>
    <t>KL5711RQNFR</t>
  </si>
  <si>
    <t>KL5711RQNDR</t>
  </si>
  <si>
    <t>KL5711RQNFW</t>
  </si>
  <si>
    <t>KL5711RQNDW</t>
  </si>
  <si>
    <t>KL5811RQPDW</t>
  </si>
  <si>
    <t>Band P: 250-499</t>
  </si>
  <si>
    <t>250-499TrafficD</t>
  </si>
  <si>
    <t>KL5811RQPFS</t>
  </si>
  <si>
    <t>KL5811RQPDS</t>
  </si>
  <si>
    <t>KL5811RQPFR</t>
  </si>
  <si>
    <t>KL5811RQPDR</t>
  </si>
  <si>
    <t>KL5811RQPFW</t>
  </si>
  <si>
    <t>KL5111RQPDR</t>
  </si>
  <si>
    <t>KL5111RQPFW</t>
  </si>
  <si>
    <t>KL5111RQPDW</t>
  </si>
  <si>
    <t>KL5111RQPFR</t>
  </si>
  <si>
    <t>KL5111RQPFS</t>
  </si>
  <si>
    <t>KL5111RQPDS</t>
  </si>
  <si>
    <t>KL5711RQPFS</t>
  </si>
  <si>
    <t>KL5711RQPDS</t>
  </si>
  <si>
    <t>KL5711RQPFR</t>
  </si>
  <si>
    <t>KL5711RQPDR</t>
  </si>
  <si>
    <t>KL5711RQPFW</t>
  </si>
  <si>
    <t>KL5711RQPDW</t>
  </si>
  <si>
    <t>KL5811RQQDW</t>
  </si>
  <si>
    <t>Band Q: 500-999</t>
  </si>
  <si>
    <t>500-999TrafficD</t>
  </si>
  <si>
    <t>KL5811RQQFS</t>
  </si>
  <si>
    <t>KL5811RQQDS</t>
  </si>
  <si>
    <t>KL5811RQQFR</t>
  </si>
  <si>
    <t>KL5811RQQDR</t>
  </si>
  <si>
    <t>KL5811RQQFW</t>
  </si>
  <si>
    <t>KL5111RQQDR</t>
  </si>
  <si>
    <t>KL5111RQQFW</t>
  </si>
  <si>
    <t>KL5111RQQDW</t>
  </si>
  <si>
    <t>KL5111RQQFR</t>
  </si>
  <si>
    <t>KL5111RQQFS</t>
  </si>
  <si>
    <t>KL5111RQQDS</t>
  </si>
  <si>
    <t>KL5711RQQFS</t>
  </si>
  <si>
    <t>KL5711RQQDS</t>
  </si>
  <si>
    <t>KL5711RQQFR</t>
  </si>
  <si>
    <t>KL5711RQQDR</t>
  </si>
  <si>
    <t>KL5711RQQFW</t>
  </si>
  <si>
    <t>KL5711RQQDW</t>
  </si>
  <si>
    <t>KL5811RQRDW</t>
  </si>
  <si>
    <t>Band R: 1000-1499</t>
  </si>
  <si>
    <t>1000-1499TrafficD</t>
  </si>
  <si>
    <t>KL5811RQRFS</t>
  </si>
  <si>
    <t>KL5811RQRDS</t>
  </si>
  <si>
    <t>KL5811RQRFR</t>
  </si>
  <si>
    <t>KL5811RQRDR</t>
  </si>
  <si>
    <t>KL5811RQRFW</t>
  </si>
  <si>
    <t>KL5111RQRDR</t>
  </si>
  <si>
    <t>KL5111RQRFW</t>
  </si>
  <si>
    <t>KL5111RQRDW</t>
  </si>
  <si>
    <t>KL5111RQRFR</t>
  </si>
  <si>
    <t>KL5111RQRFS</t>
  </si>
  <si>
    <t>KL5111RQRDS</t>
  </si>
  <si>
    <t>KL5711RQRFS</t>
  </si>
  <si>
    <t>KL5711RQRDS</t>
  </si>
  <si>
    <t>KL5711RQRFR</t>
  </si>
  <si>
    <t>KL5711RQRDR</t>
  </si>
  <si>
    <t>KL5711RQRFW</t>
  </si>
  <si>
    <t>KL5711RQRDW</t>
  </si>
  <si>
    <t>KL5811RQSDW</t>
  </si>
  <si>
    <t>Band S: 1500-2499</t>
  </si>
  <si>
    <t>1500-2499TrafficD</t>
  </si>
  <si>
    <t>KL5811RQSFS</t>
  </si>
  <si>
    <t>KL5811RQSDS</t>
  </si>
  <si>
    <t>KL5811RQSFR</t>
  </si>
  <si>
    <t>KL5811RQSDR</t>
  </si>
  <si>
    <t>KL5811RQSFW</t>
  </si>
  <si>
    <t>KL5111RQSDR</t>
  </si>
  <si>
    <t>KL5111RQSFW</t>
  </si>
  <si>
    <t>KL5111RQSDW</t>
  </si>
  <si>
    <t>KL5111RQSFR</t>
  </si>
  <si>
    <t>KL5111RQSFS</t>
  </si>
  <si>
    <t>KL5111RQSDS</t>
  </si>
  <si>
    <t>KL5711RQSFS</t>
  </si>
  <si>
    <t>KL5711RQSDS</t>
  </si>
  <si>
    <t>KL5711RQSFR</t>
  </si>
  <si>
    <t>KL5711RQSDR</t>
  </si>
  <si>
    <t>KL5711RQSFW</t>
  </si>
  <si>
    <t>KL5711RQSDW</t>
  </si>
  <si>
    <t>KL5811RQTDW</t>
  </si>
  <si>
    <t>Band T: 2500-4999</t>
  </si>
  <si>
    <t>2500-4999TrafficD</t>
  </si>
  <si>
    <t>KL5811RQTFS</t>
  </si>
  <si>
    <t>KL5811RQTDS</t>
  </si>
  <si>
    <t>KL5811RQTFR</t>
  </si>
  <si>
    <t>KL5811RQTDR</t>
  </si>
  <si>
    <t>KL5811RQTFW</t>
  </si>
  <si>
    <t>KL5111RQTDR</t>
  </si>
  <si>
    <t>KL5111RQTFW</t>
  </si>
  <si>
    <t>KL5111RQTDW</t>
  </si>
  <si>
    <t>KL5111RQTFR</t>
  </si>
  <si>
    <t>KL5111RQTFS</t>
  </si>
  <si>
    <t>KL5111RQTDS</t>
  </si>
  <si>
    <t>KL5711RQTFS</t>
  </si>
  <si>
    <t>KL5711RQTDS</t>
  </si>
  <si>
    <t>KL5711RQTFR</t>
  </si>
  <si>
    <t>KL5711RQTDR</t>
  </si>
  <si>
    <t>KL5711RQTFW</t>
  </si>
  <si>
    <t>KL5711RQTDW</t>
  </si>
  <si>
    <t>Sum of Price</t>
  </si>
  <si>
    <t>Maintenance Service Agreement.</t>
  </si>
  <si>
    <t>Maintenance</t>
  </si>
  <si>
    <t>Hosted Security.</t>
  </si>
  <si>
    <t>Kaspersky DDoS Prevention</t>
  </si>
  <si>
    <t>A221: Kaspersky Anti-Virus for Windows Server EE (EMC Celerra support)</t>
  </si>
  <si>
    <t>KL4641RAAMS</t>
  </si>
  <si>
    <t>KL4641RABMS</t>
  </si>
  <si>
    <t>KL4641RACMS</t>
  </si>
  <si>
    <t>KL4641RA*MS</t>
  </si>
  <si>
    <t xml:space="preserve">   Kaspersky DDoS Prevention, Immediate Cover</t>
  </si>
  <si>
    <t>1 month</t>
  </si>
  <si>
    <t xml:space="preserve">   Kaspersky Business Support</t>
  </si>
  <si>
    <t xml:space="preserve">   Kaspersky Enterprise Support</t>
  </si>
  <si>
    <t>KL7614RWKFS</t>
  </si>
  <si>
    <t>KL7614RWMFS</t>
  </si>
  <si>
    <t>KL7614RWNFS</t>
  </si>
  <si>
    <t>KL7614RWPFS</t>
  </si>
  <si>
    <t>KL7614RWQFS</t>
  </si>
  <si>
    <t>KL7614RWRFS</t>
  </si>
  <si>
    <t>KL7614RWSFS</t>
  </si>
  <si>
    <t>KL7614RWTFS</t>
  </si>
  <si>
    <t>KL7614RWUFS</t>
  </si>
  <si>
    <t>KL7614RW*FS</t>
  </si>
  <si>
    <t xml:space="preserve">   Kaspersky Hosted Web Security Anywhere+</t>
  </si>
  <si>
    <t>March 1st 2011</t>
  </si>
  <si>
    <t>KL2528RCEFS</t>
  </si>
  <si>
    <t>KL2528RCE**</t>
  </si>
  <si>
    <t>SmallOffice Security</t>
  </si>
  <si>
    <t xml:space="preserve">   Kaspersky Small Office Security 2 for Personal Computers and File Servers</t>
  </si>
  <si>
    <t>1SVR+5WS</t>
  </si>
  <si>
    <t>KL7153RYZDZ</t>
  </si>
  <si>
    <t>KL7153RYZFZ</t>
  </si>
  <si>
    <t>KL7157RYZDZ</t>
  </si>
  <si>
    <t>KL7157RYZFZ</t>
  </si>
  <si>
    <t>KL7153RYZ*Z</t>
  </si>
  <si>
    <t>KL7157RYZ*Z</t>
  </si>
  <si>
    <t>Services</t>
  </si>
  <si>
    <t>KL7601RWUFR</t>
  </si>
  <si>
    <t>KL7602RWUFR</t>
  </si>
  <si>
    <t>KL7604RWUFR</t>
  </si>
  <si>
    <t>KL7601RWUDR</t>
  </si>
  <si>
    <t>KL7602RWUDR</t>
  </si>
  <si>
    <t>KL7604RWUDR</t>
  </si>
  <si>
    <t>KL7601RWKDR</t>
  </si>
  <si>
    <t>KL7601RWKFR</t>
  </si>
  <si>
    <t>KL7601RWMDR</t>
  </si>
  <si>
    <t>KL7601RWMFR</t>
  </si>
  <si>
    <t>KL7601RWNDR</t>
  </si>
  <si>
    <t>KL7601RWNFR</t>
  </si>
  <si>
    <t>Media Pack</t>
  </si>
  <si>
    <t>Band Z: 1</t>
  </si>
  <si>
    <t>KL8190RNZZZ</t>
  </si>
  <si>
    <t>KL8190RNZ**</t>
  </si>
  <si>
    <t xml:space="preserve">   Kaspersky Open Space Security</t>
  </si>
  <si>
    <t>Manual</t>
  </si>
  <si>
    <t>KL8051RMZZZ</t>
  </si>
  <si>
    <t>KL8051RMZ**</t>
  </si>
  <si>
    <t xml:space="preserve">   Kaspersky Open Space Security Media pack</t>
  </si>
  <si>
    <t>Цены указаны за комплект.</t>
  </si>
  <si>
    <t>Цены указаны за лицензию (пользователя).</t>
  </si>
  <si>
    <t>Лицензионное соглашение дает конечным пользователям право бесплатного обновления продуктов и антивирусных баз в течение всего срока подписки.</t>
  </si>
  <si>
    <t>Техническая поддержка оказывается в соответствии с установленной политикой.</t>
  </si>
  <si>
    <t>НЕ ОБЛАГАЮТСЯ</t>
  </si>
  <si>
    <t xml:space="preserve">   Kaspersky Hosted Email Security</t>
  </si>
  <si>
    <t>Services Subscription</t>
  </si>
  <si>
    <t xml:space="preserve">   Kasperksy Hosted Web Security</t>
  </si>
  <si>
    <t xml:space="preserve">   Kaspersky Hosted Email&amp;Web Security</t>
  </si>
  <si>
    <t>KL4851RCGFE</t>
  </si>
  <si>
    <t>KL4851RCG**</t>
  </si>
  <si>
    <t>Band G: 7</t>
  </si>
  <si>
    <t>7WS</t>
  </si>
  <si>
    <t>KL4851RCGFS</t>
  </si>
  <si>
    <t>KL4851RCGFR</t>
  </si>
  <si>
    <t>KL7601RWPDR</t>
  </si>
  <si>
    <t>KL7601RWQDR</t>
  </si>
  <si>
    <t>KL7601RWRDR</t>
  </si>
  <si>
    <t>KL7601RWSDR</t>
  </si>
  <si>
    <t>KL7601RWTDR</t>
  </si>
  <si>
    <t>KL7602RWPDR</t>
  </si>
  <si>
    <t>KL7602RWQDR</t>
  </si>
  <si>
    <t>KL7602RWRDR</t>
  </si>
  <si>
    <t>KL7602RWSDR</t>
  </si>
  <si>
    <t>KL7602RWTDR</t>
  </si>
  <si>
    <t>KL7604RWPDR</t>
  </si>
  <si>
    <t>KL7604RWQDR</t>
  </si>
  <si>
    <t>KL7604RWRDR</t>
  </si>
  <si>
    <t>KL7604RWSDR</t>
  </si>
  <si>
    <t>KL7604RWTDR</t>
  </si>
  <si>
    <t>KL7601RWPFR</t>
  </si>
  <si>
    <t>KL7601RWQFR</t>
  </si>
  <si>
    <t>KL7601RWRFR</t>
  </si>
  <si>
    <t>KL7601RWSFR</t>
  </si>
  <si>
    <t>KL7601RWTFR</t>
  </si>
  <si>
    <t>KL7602RWPFR</t>
  </si>
  <si>
    <t>KL7602RWQFR</t>
  </si>
  <si>
    <t>KL7602RWRFR</t>
  </si>
  <si>
    <t>KL7602RWSFR</t>
  </si>
  <si>
    <t>KL7602RWTFR</t>
  </si>
  <si>
    <t>KL7604RWPFR</t>
  </si>
  <si>
    <t>KL7604RWQFR</t>
  </si>
  <si>
    <t>KL7604RWRFR</t>
  </si>
  <si>
    <t>KL7604RWSFR</t>
  </si>
  <si>
    <t>KL7604RWTFR</t>
  </si>
  <si>
    <t>KL7601RW*FR</t>
  </si>
  <si>
    <t>KL7602RW*FR</t>
  </si>
  <si>
    <t>KL7604RW*FR</t>
  </si>
  <si>
    <t>KL7601RW*DR</t>
  </si>
  <si>
    <t>KL7602RW*DR</t>
  </si>
  <si>
    <t>KL7604RW*DR</t>
  </si>
  <si>
    <t>Table of contents</t>
  </si>
  <si>
    <t>Price list</t>
  </si>
  <si>
    <t>xSP</t>
  </si>
  <si>
    <t>Product Selector</t>
  </si>
  <si>
    <t>Product Composition</t>
  </si>
  <si>
    <t>Migration</t>
  </si>
  <si>
    <t>Comment</t>
  </si>
  <si>
    <t>Cover</t>
  </si>
  <si>
    <t>ADDRESS:</t>
  </si>
  <si>
    <t>MAIL:</t>
  </si>
  <si>
    <t>APPLICABILITY</t>
  </si>
  <si>
    <t>EFFECTIVE SINCE</t>
  </si>
  <si>
    <t>Addess</t>
  </si>
  <si>
    <t>Euro</t>
  </si>
  <si>
    <t>excluding</t>
  </si>
  <si>
    <t>G</t>
  </si>
  <si>
    <t>Germany</t>
  </si>
  <si>
    <t>Kaspersky Lab France. 2, Rue Joseph Monier, 92500 Rueil Malmaison, France</t>
  </si>
  <si>
    <t>F</t>
  </si>
  <si>
    <t>France</t>
  </si>
  <si>
    <t>Kaspersky Lab UK. Culham Innovation Centre, D5 Culham Science Centre, Abingdon OX14 3DB, United Kingdom</t>
  </si>
  <si>
    <t>GBP</t>
  </si>
  <si>
    <t>U</t>
  </si>
  <si>
    <t>UK</t>
  </si>
  <si>
    <t>Kaspersky Lab. 10 Geroev Panfilovtsev St. Moscow, 125363</t>
  </si>
  <si>
    <t>X</t>
  </si>
  <si>
    <t>European</t>
  </si>
  <si>
    <t>USD</t>
  </si>
  <si>
    <t>N</t>
  </si>
  <si>
    <t>International</t>
  </si>
  <si>
    <t>B</t>
  </si>
  <si>
    <t>Benelux</t>
  </si>
  <si>
    <t>Kaspersky Lab Polska Sp z.o.o. ul. Krotka 27A, 42-200 Czestochowa, Poland</t>
  </si>
  <si>
    <t>PLN</t>
  </si>
  <si>
    <t>P</t>
  </si>
  <si>
    <t>Poland</t>
  </si>
  <si>
    <t>H</t>
  </si>
  <si>
    <t>China</t>
  </si>
  <si>
    <t>A</t>
  </si>
  <si>
    <t>USA</t>
  </si>
  <si>
    <t>R</t>
  </si>
  <si>
    <t>Russia</t>
  </si>
  <si>
    <t>JPY</t>
  </si>
  <si>
    <t>J</t>
  </si>
  <si>
    <t>Japan</t>
  </si>
  <si>
    <t>Support-Users@fr.kaspersky.com</t>
  </si>
  <si>
    <t>sales@kasperskylab.co.uk</t>
  </si>
  <si>
    <t>sales@kaspersky.com</t>
  </si>
  <si>
    <t>info@kaspersky.pl</t>
  </si>
  <si>
    <t>klc@kaspersky.com.cn</t>
  </si>
  <si>
    <t>Applicability</t>
  </si>
  <si>
    <t>Germany, Austria and Switzerland</t>
  </si>
  <si>
    <t>United Kingdom of Great Britain and Nothern Ireland</t>
  </si>
  <si>
    <t>Europe</t>
  </si>
  <si>
    <t>Worldwide</t>
  </si>
  <si>
    <t>В состав Certified Media Pack входят сертифицированные ФСТЭК России (по 3 классу защиты по уровню контроля отсутствия НДВ) приложения для MS Windows, возможные к поставке с соответствующими продуктами линейки Open Space Security; в состав Certified Media Pack Customized входят сертифицированные (ФСТЭК России, ФСБ России и др.) приложения по дополнительному запросу в Российский офис ЗАО "Лаборатория Касперского"</t>
  </si>
  <si>
    <t>United Stated of America, and Canada</t>
  </si>
  <si>
    <t>PositionCode</t>
  </si>
  <si>
    <t>PartNumber</t>
  </si>
  <si>
    <t>Category</t>
  </si>
  <si>
    <t>Code</t>
  </si>
  <si>
    <t>Product</t>
  </si>
  <si>
    <t>LicenceDescription</t>
  </si>
  <si>
    <t>LicenceObject</t>
  </si>
  <si>
    <t>Package</t>
  </si>
  <si>
    <t>Band</t>
  </si>
  <si>
    <t>LicenceComposition</t>
  </si>
  <si>
    <t>LicenceType</t>
  </si>
  <si>
    <t>Term</t>
  </si>
  <si>
    <t>Price</t>
  </si>
  <si>
    <t>Max of Price</t>
  </si>
  <si>
    <t>(blank)</t>
  </si>
  <si>
    <t>Model</t>
  </si>
  <si>
    <t>Sector</t>
  </si>
  <si>
    <t>Component</t>
  </si>
  <si>
    <t>Ind</t>
  </si>
  <si>
    <t>ProductID</t>
  </si>
  <si>
    <t>ProgramID</t>
  </si>
  <si>
    <t>LicenceObjectId</t>
  </si>
  <si>
    <t>PMID</t>
  </si>
  <si>
    <t>MSID</t>
  </si>
  <si>
    <t>PCID</t>
  </si>
  <si>
    <t>User</t>
  </si>
  <si>
    <t>+</t>
  </si>
  <si>
    <t>Software</t>
  </si>
  <si>
    <t>OpenSpace Security</t>
  </si>
  <si>
    <t>A210: Kaspersky Anti-Virus for Windows Workstation</t>
  </si>
  <si>
    <t>Storage Security</t>
  </si>
  <si>
    <t>4107: Kaspersky S.O.S.</t>
  </si>
  <si>
    <t>Mail&amp;Gateway Security</t>
  </si>
  <si>
    <t>4313: Kaspersky Security for Mail Server</t>
  </si>
  <si>
    <t>4713: Kaspersky Anti-Spam for Linux</t>
  </si>
  <si>
    <t>4413: Kaspersky Security for Internet Gateway</t>
  </si>
  <si>
    <t>Max of Ind</t>
  </si>
  <si>
    <t>OldProduct</t>
  </si>
  <si>
    <t>NewProduct</t>
  </si>
  <si>
    <t>2101: Kaspersky Anti-Virus for Windows Workstation SB</t>
  </si>
  <si>
    <t>2102: Kaspersky Anti-Virus for Linux WS</t>
  </si>
  <si>
    <t>2111: Kaspersky Anti-Virus SB Worstation Suite</t>
  </si>
  <si>
    <t>2201: Kaspersky Anti-Virus for NT Server SB</t>
  </si>
  <si>
    <t>2202: Kaspersky Anti-Virus for Linux File Server SB</t>
  </si>
  <si>
    <t>2203: Kaspersky Anti-Virus for Novell Netware File Server</t>
  </si>
  <si>
    <t>2204: Kaspersky Anti-Virus for xBSD File Server</t>
  </si>
  <si>
    <t>2205: Kaspersky Anti-Virus for SambaServer File Server</t>
  </si>
  <si>
    <t>2211: Kaspersky Anti-Virus SB File Server Suite</t>
  </si>
  <si>
    <t>2301: Kaspersky Anti-Virus for MS Exchange SB</t>
  </si>
  <si>
    <t>2302: Antivirus BO for SendMail/SendMail-MilterAPI/Qmail/Postfix (Linux, Unix, xBSD) SB</t>
  </si>
  <si>
    <t>2303: Kaspersky Anti-Virus for LotusNotes / Domino</t>
  </si>
  <si>
    <t>2401: Kaspersky Anti-Virus for MS ISA Node</t>
  </si>
  <si>
    <t>2402: Anti-Virus BO for Linux/UNIX SMTP Gateway</t>
  </si>
  <si>
    <t>2501: Antivirus BO workstation/file servers for Windows SB</t>
  </si>
  <si>
    <t>2502: Antivirus BO workstation/file/mail servers servers for Windows SB</t>
  </si>
  <si>
    <t>2511: Antivirus BO workstation/file servers Suite SB</t>
  </si>
  <si>
    <t>2512: Antivirus BO workstation/file servers/mailserver Suite SB</t>
  </si>
  <si>
    <t>2513: Kaspersky Anti-Virus BO for MS Small Business Server</t>
  </si>
  <si>
    <t>2811: Bundle: Anti-Virus SendMail/SendMail-MilterAPI/Qmail/Postfix + Anti-Spam</t>
  </si>
  <si>
    <t>2831: Kaspersky Security MS Exchange Server 2003 SB</t>
  </si>
  <si>
    <t>3101: Kaspersky Anti-Virus for Windows Workstation</t>
  </si>
  <si>
    <t>3103: Kaspersky Anti-Virus S.O.S.</t>
  </si>
  <si>
    <t>3111: Antivirus BO workstation</t>
  </si>
  <si>
    <t>3201: Kaspersky Anti-Virus for NT Server</t>
  </si>
  <si>
    <t>3202: Kaspersky Anti-Virus for Linux File Server</t>
  </si>
  <si>
    <t>3203: Kaspersky Anti-Virus 5 for Novell Netware</t>
  </si>
  <si>
    <t>3204: Antivirus BO xBSD file server</t>
  </si>
  <si>
    <t>3205: Kaspersky Anti-Virus for Samba Server</t>
  </si>
  <si>
    <t>3206: Kaspersky Anti-Virus for Novell NetWare</t>
  </si>
  <si>
    <t>3207: Kaspersky Anti-Virus UNIX 3.0</t>
  </si>
  <si>
    <t>3211: Antivirus BO file servers</t>
  </si>
  <si>
    <t>3301: Kaspersky Anti-Virus for MS Exchange</t>
  </si>
  <si>
    <t>3302: Antivirus BO for SendMail/SendMail-MilterAPI/Qmail/Postfix (Linux, Unix, xBSD)</t>
  </si>
  <si>
    <t>3303: Kaspersky Anti-Virus for Lotus Notes</t>
  </si>
  <si>
    <t>3311: Antivirus BO for MS Exchange/LotusNotes/Domino</t>
  </si>
  <si>
    <t>3312: Kaspersky Anti-Virus Business Optimal Suite for Mail Gates</t>
  </si>
  <si>
    <t>3401: Kaspersky Anti-Virus for MS ISA Server</t>
  </si>
  <si>
    <t>3402: Kaspersky SMTP-Gateway (Unix)</t>
  </si>
  <si>
    <t>3403: Kaspersky Anti-Virus for FireWall</t>
  </si>
  <si>
    <t>3405: Kaspersky Anti-Virus for Proxy Server</t>
  </si>
  <si>
    <t>3411: Kaspersky Anti-Virus Internet Gateway</t>
  </si>
  <si>
    <t>3511: Antivirus BO workstation/file servers</t>
  </si>
  <si>
    <t>3512: Antivirus BO workstation/file servers/mail servers</t>
  </si>
  <si>
    <t>3513: Kaspersky Anti-Virus BO Suite 3</t>
  </si>
  <si>
    <t>3521: Kaspersky Anti-Virus BO KCP 1</t>
  </si>
  <si>
    <t>3522: Kaspersky Anti-Virus BO KCP 2</t>
  </si>
  <si>
    <t>3701: Kaspersky Anti-Spam Enterprise Edition (license per e-mail address)</t>
  </si>
  <si>
    <t>3831: Kaspersky Security MS Exchange Server 2003</t>
  </si>
  <si>
    <t>3841: Kaspersky Security for SMTP Gateways</t>
  </si>
  <si>
    <t>4104: Kaspersky Anti-Virus WS for MCBC</t>
  </si>
  <si>
    <t>4111: Kaspersky Anti-Virus Corporate Suite for Workstations</t>
  </si>
  <si>
    <t>Certified Media Packs</t>
  </si>
  <si>
    <t>4202: Kaspersky Anti-Virus Corp Suite for DioNIS FileServer</t>
  </si>
  <si>
    <t>4202: Kaspersky Anti-Virus Corp Suite for DioNIS</t>
  </si>
  <si>
    <t>4204: Kaspersky Anti-Virus FS for MCBC</t>
  </si>
  <si>
    <t>4204: Kaspersky Anti-Virus Corp Suite for MSVS</t>
  </si>
  <si>
    <t>4211: Kaspersky Anti-Virus Corporate Suite for Servers</t>
  </si>
  <si>
    <t>4302: Antivirus Corp for SendMail/SendMail-MilterAPI/Qmail/Postfix (Linux, Unix, xBSD)</t>
  </si>
  <si>
    <t>4311: Kaspersky Anti-Virus Corporate for Mail Gates Full</t>
  </si>
  <si>
    <t>4401: Kaspersky Anti-Virus for MS ISA Server Enterprise Edition</t>
  </si>
  <si>
    <t>4402: Anti-Virus Corporate Gateway for Linux/Unix (MailAddress)</t>
  </si>
  <si>
    <t>4411: Kaspersky Anti-Virus Corporate for Internet Gateway</t>
  </si>
  <si>
    <t>4511: Antivirus Corporate workstation/file servers</t>
  </si>
  <si>
    <t>4521: Kaspersky Anti-Virus Corporate Suite</t>
  </si>
  <si>
    <t>4701: Kaspersky Corporate Anti-Spam (license per e-mail address)</t>
  </si>
  <si>
    <t>4831: Kaspersky Security Suite Corp MS Exchange</t>
  </si>
  <si>
    <t>4841: Kaspersky Corp Security  for SMTP Gateways</t>
  </si>
  <si>
    <t>5102: Kaspersky Anti-Virus for Unix Mail Server (Traffic limited)</t>
  </si>
  <si>
    <t>5111: Kaspersky Anti-Virus for xSP</t>
  </si>
  <si>
    <t>5104: Kaspersky SMTP-Gateway (Unix) Traffic</t>
  </si>
  <si>
    <t>5105: Kaspersky Anti-Virus for Proxy Server Traffic</t>
  </si>
  <si>
    <t>5106: Kaspersky Anti-Virus for Sendmail Milter API Traffic</t>
  </si>
  <si>
    <t>5701: Kaspersky Anti-Spam ISP Edition (mail user limited)</t>
  </si>
  <si>
    <t>5711: Kaspersky Anti-Spam for xSP</t>
  </si>
  <si>
    <t>5704: Kaspersky Anti-Spam ISP Edition 2.x ( mail users  limited)</t>
  </si>
  <si>
    <t>5705: Kaspersky Anti-Spam ISP Edition 2.x ( traffic limited)</t>
  </si>
  <si>
    <t>5706: Kaspersky Anti-Spam ISP Edition 2.x (CPU limited)</t>
  </si>
  <si>
    <t>5707: Kaspersky Anti-Spam  Enterprise Edition (traffic limited)</t>
  </si>
  <si>
    <t>5708: Kaspersky Anti-Spam (Incoming messages per day)</t>
  </si>
  <si>
    <t>5811: Kaspersky Security for xSP</t>
  </si>
  <si>
    <t>Total</t>
  </si>
  <si>
    <t>ID</t>
  </si>
  <si>
    <t>Count of ID</t>
  </si>
  <si>
    <t>Terms</t>
  </si>
  <si>
    <t>Pricing</t>
  </si>
  <si>
    <t>Pack</t>
  </si>
  <si>
    <t xml:space="preserve"> </t>
  </si>
  <si>
    <t>Maintenace</t>
  </si>
  <si>
    <t>Software Upgrades</t>
  </si>
  <si>
    <t>Technical Support</t>
  </si>
  <si>
    <t>Licensing Control</t>
  </si>
  <si>
    <t>1</t>
  </si>
  <si>
    <t>4851: Kaspersky WorkSpace Security (1-Layer License)  Wks Protection</t>
  </si>
  <si>
    <t>4213: Kaspersky Anti-Virus for File Server</t>
  </si>
  <si>
    <t>4853: Kaspersky BusinessSpace Security (2-Layer Protection)  Wks/FS Protection</t>
  </si>
  <si>
    <t>4857: Kaspersky EnterpriseSpace Security (3-Layers Protection)  Wks/FS/MS Protection</t>
  </si>
  <si>
    <t>4859: Kaspersky TotalSpace Security (Universal Protection)  Total Suite</t>
  </si>
  <si>
    <t>4104: Kaspersky Anti-Virus for MSVS Workstation</t>
  </si>
  <si>
    <t>Business</t>
  </si>
  <si>
    <t>Type</t>
  </si>
  <si>
    <t>Volume</t>
  </si>
  <si>
    <t>SKU</t>
  </si>
  <si>
    <t>C110: Kaspersky Anti-Virus for Linux Workstation</t>
  </si>
  <si>
    <t>C210: Kaspersky Anti-Virus for Linux File Server</t>
  </si>
  <si>
    <t>F210: Kaspersky Anti-Virus for Linux Mail Server</t>
  </si>
  <si>
    <t>G310: Kaspersky Anti-Virus for Proxy Server</t>
  </si>
  <si>
    <t>G410: Kaspersky Anti-Virus for Check Point Firewall</t>
  </si>
  <si>
    <t>CNY</t>
  </si>
  <si>
    <t>CIS and Baltic</t>
  </si>
  <si>
    <t>L</t>
  </si>
  <si>
    <t>Russian Federation</t>
  </si>
  <si>
    <t>Commonwealth of independent states, and Baltic countries</t>
  </si>
  <si>
    <t>Media</t>
  </si>
  <si>
    <t>ProductSelector</t>
  </si>
  <si>
    <t>ProductComposition</t>
  </si>
  <si>
    <t>RUR</t>
  </si>
  <si>
    <t>IS PUBLIC</t>
  </si>
  <si>
    <t>Describe customer IT infrastructure</t>
  </si>
  <si>
    <t>Quantity</t>
  </si>
  <si>
    <t>Price 1Y</t>
  </si>
  <si>
    <t>Price 2Y</t>
  </si>
  <si>
    <t>Amount 1Y</t>
  </si>
  <si>
    <t>Amount 2Y</t>
  </si>
  <si>
    <t>System/Platform</t>
  </si>
  <si>
    <t>Workstations</t>
  </si>
  <si>
    <t>Kaspersky WorkSpace Security</t>
  </si>
  <si>
    <t>Windows</t>
  </si>
  <si>
    <t>Kaspersky BusinessSpace Security</t>
  </si>
  <si>
    <t>Linux</t>
  </si>
  <si>
    <t>Kaspersky EnterpriseSpace Security</t>
  </si>
  <si>
    <t>File servers</t>
  </si>
  <si>
    <t>Kaspersky TotalSpace Security</t>
  </si>
  <si>
    <t>Kaspersky Security for Mail Server</t>
  </si>
  <si>
    <t>Novel Netware</t>
  </si>
  <si>
    <t>Kaspersky Security for Internet Gateway</t>
  </si>
  <si>
    <t>Microsoft Exchange</t>
  </si>
  <si>
    <t>Kaspersky Anti-Spam</t>
  </si>
  <si>
    <t>Linux Mail</t>
  </si>
  <si>
    <t>Lotus Notes</t>
  </si>
  <si>
    <t>ISA Server</t>
  </si>
  <si>
    <t>Linux Gateway</t>
  </si>
  <si>
    <t>Checkpoint firewall</t>
  </si>
  <si>
    <t>-</t>
  </si>
  <si>
    <t>Traffic</t>
  </si>
  <si>
    <t>ProductCompositionMatrix</t>
  </si>
  <si>
    <t>Gateway Security</t>
  </si>
  <si>
    <t>TrafficD</t>
  </si>
  <si>
    <t>Product Composition Matrix</t>
  </si>
  <si>
    <t>Home+SOHO</t>
  </si>
  <si>
    <t>SMB+Enterprise</t>
  </si>
  <si>
    <t>SMB and Enterprise products. Commercial, Non-profit, Educational, Government licenses.</t>
  </si>
  <si>
    <t>Description of pricing rules and licensing.</t>
  </si>
  <si>
    <t>Licences for ISP/ASP.</t>
  </si>
  <si>
    <t>Media packs.</t>
  </si>
  <si>
    <t>Assistance in product selection process.</t>
  </si>
  <si>
    <t>Set of applications included in the products.</t>
  </si>
  <si>
    <t>Rules of migration from the old product line.</t>
  </si>
  <si>
    <t>Title page for printed pricelist.</t>
  </si>
  <si>
    <t>Additional Data</t>
  </si>
  <si>
    <t>A220: Kaspersky Anti-Virus for Windows Server</t>
  </si>
  <si>
    <t>E310: Kaspersky Anti-Virus for Novell NetWare</t>
  </si>
  <si>
    <t>F310: Kaspersky Anti-Virus for Lotus Notes/Domino</t>
  </si>
  <si>
    <t>G220: Kaspersky Security Mail Gateway</t>
  </si>
  <si>
    <t>F111: Kaspersky Security for Microsoft Exchange</t>
  </si>
  <si>
    <t>G111: Kaspersky Anti-Virus for Microsoft ISA Server SE</t>
  </si>
  <si>
    <t>G110: Kaspersky Anti-Virus for Microsoft ISA Server EE</t>
  </si>
  <si>
    <t>F710: Kaspersky Anti-Spam for Linux</t>
  </si>
  <si>
    <t>4851: Kaspersky WorkSpace Security (1-Layer Protection)  Wks Protection</t>
  </si>
  <si>
    <t>4857: Kaspersky EnterpriseSpace Security (3-Layer Protection)  Wks/FS/MS Protection</t>
  </si>
  <si>
    <t>4859: Kaspersky TotalSpace Security (4-Layer Protection)  Total Suite</t>
  </si>
  <si>
    <t>F220: Kaspersky Anti-Virus Mail Gateway</t>
  </si>
  <si>
    <t>Home user, Small and Home office products.</t>
  </si>
  <si>
    <t>VAT Rate</t>
  </si>
  <si>
    <t>Distri Margin</t>
  </si>
  <si>
    <t>Rslr Margin</t>
  </si>
  <si>
    <t>Discount</t>
  </si>
  <si>
    <t>FreeBSD</t>
  </si>
  <si>
    <t>BSDi</t>
  </si>
  <si>
    <t>Display amounts</t>
  </si>
  <si>
    <t>Distributor discount rate</t>
  </si>
  <si>
    <t>Reseller discount rate</t>
  </si>
  <si>
    <t>Help</t>
  </si>
  <si>
    <t>Excl.VAT</t>
  </si>
  <si>
    <t>Subscription period</t>
  </si>
  <si>
    <t>1 Year</t>
  </si>
  <si>
    <t>D</t>
  </si>
  <si>
    <t>T</t>
  </si>
  <si>
    <t>License Type</t>
  </si>
  <si>
    <t>Base</t>
  </si>
  <si>
    <t>Renewal</t>
  </si>
  <si>
    <t>Educational</t>
  </si>
  <si>
    <t>S</t>
  </si>
  <si>
    <t>2 Years</t>
  </si>
  <si>
    <t>3 Years</t>
  </si>
  <si>
    <t>Select license type *</t>
  </si>
  <si>
    <t>Select subscription period *</t>
  </si>
  <si>
    <t>K</t>
  </si>
  <si>
    <t>M</t>
  </si>
  <si>
    <t>Q</t>
  </si>
  <si>
    <t>V</t>
  </si>
  <si>
    <t>W</t>
  </si>
  <si>
    <t>Y</t>
  </si>
  <si>
    <t>E</t>
  </si>
  <si>
    <t>Cross-grade</t>
  </si>
  <si>
    <t>France, North Africa &amp; French speaking Switzerland</t>
  </si>
  <si>
    <t>Kaspersky Open Space Security</t>
  </si>
  <si>
    <t>Mail &amp; Gateway Security</t>
  </si>
  <si>
    <t>Comm.Lic.+Maint.</t>
  </si>
  <si>
    <t>Maint. Renewal</t>
  </si>
  <si>
    <t>Public Sector</t>
  </si>
  <si>
    <t>Edu/Gov Lic.+Maint.</t>
  </si>
  <si>
    <t>Educational Renewal</t>
  </si>
  <si>
    <t>Public Sector Renewal</t>
  </si>
  <si>
    <t>Edu/Gov Maint.</t>
  </si>
  <si>
    <t>Governmental</t>
  </si>
  <si>
    <t>Student Lic.+Maint.</t>
  </si>
  <si>
    <t>C</t>
  </si>
  <si>
    <t>Governmental Renewal</t>
  </si>
  <si>
    <t>Internet gateways</t>
  </si>
  <si>
    <t>SOHO</t>
  </si>
  <si>
    <t>Enterprise</t>
  </si>
  <si>
    <t>xsP</t>
  </si>
  <si>
    <t>Count and Sum of prices</t>
  </si>
  <si>
    <t>Kaspersky Lab Benelux B.V. Hambakenwetering 10, 5231 DC  's-Hertogenbosch, Netherlands</t>
  </si>
  <si>
    <t>sales@kaspersky.nl</t>
  </si>
  <si>
    <t>Local Currency Rate:</t>
  </si>
  <si>
    <t>sales@kaspersky.co.jp</t>
  </si>
  <si>
    <t>K.K. Kaspersky Labs Japan: Higashi Kanda Towa Bldg. 6F 2-3-3, Higashi Kanda, Chiyoda-ku, Tokyo, JAPAN 101-0031</t>
  </si>
  <si>
    <t>Hong Kong</t>
  </si>
  <si>
    <t>Taiwan</t>
  </si>
  <si>
    <t>Special Security</t>
  </si>
  <si>
    <t>A310: Kaspersky Anti-Virus S.O.S.</t>
  </si>
  <si>
    <t>Rm. A504-505,U-SPACE Mall, #8 Guang Qu Men Wai St., Chao Yang District, 100022, Beijing, China</t>
  </si>
  <si>
    <t>4215: Kaspersky Anti-Virus for Windows File Server EE</t>
  </si>
  <si>
    <t>A221: Kaspersky Anti-Virus for Windows Server EE</t>
  </si>
  <si>
    <t>Hosted Security</t>
  </si>
  <si>
    <t>HostedSecurity</t>
  </si>
  <si>
    <t>Work Space Security (Workstation)</t>
  </si>
  <si>
    <t>Business Space Security (Workstation / FileServer)</t>
  </si>
  <si>
    <t>Enterprise Space Security (Workstation/FileServer / MailServer)</t>
  </si>
  <si>
    <t>Total Space Security (Workstation/FileServer / MailServer/Gateway)</t>
  </si>
  <si>
    <t>License / Services Subscription</t>
  </si>
  <si>
    <t>Kaspersky Labs GmbH. Steinheilstr. 13, D-85053 Ingolstadt, Germany</t>
  </si>
  <si>
    <t>vertrieb@kaspersky.de</t>
  </si>
  <si>
    <t>Kaspersky Lab inc. 500 Unicorn Park Drive, Woburn, MA 01801, Massachusetts</t>
  </si>
  <si>
    <t xml:space="preserve">   Kaspersky WorkSpace Security</t>
  </si>
  <si>
    <t>WS</t>
  </si>
  <si>
    <t>License Pack</t>
  </si>
  <si>
    <t>1 year</t>
  </si>
  <si>
    <t>HomeSpace Security</t>
  </si>
  <si>
    <t>PDA</t>
  </si>
  <si>
    <t>DVD box</t>
  </si>
  <si>
    <t>Band A: 1</t>
  </si>
  <si>
    <t>Dt</t>
  </si>
  <si>
    <t>Desktop</t>
  </si>
  <si>
    <t>Band E: 5</t>
  </si>
  <si>
    <t>5Dt</t>
  </si>
  <si>
    <t>Box</t>
  </si>
  <si>
    <t>Card</t>
  </si>
  <si>
    <t>Mx</t>
  </si>
  <si>
    <t>License</t>
  </si>
  <si>
    <t>Band Q: 50-99</t>
  </si>
  <si>
    <t>50-99Mx</t>
  </si>
  <si>
    <t>2 year</t>
  </si>
  <si>
    <t>Band R: 100-149</t>
  </si>
  <si>
    <t>100-149Mx</t>
  </si>
  <si>
    <t>Band S: 150-249</t>
  </si>
  <si>
    <t>150-249Mx</t>
  </si>
  <si>
    <t>Band T: 250-499</t>
  </si>
  <si>
    <t>250-499Mx</t>
  </si>
  <si>
    <t>Band U: 500-999</t>
  </si>
  <si>
    <t>KL4851RAKFE</t>
  </si>
  <si>
    <t>KL4851RA*FE</t>
  </si>
  <si>
    <t>Band K: 10-14</t>
  </si>
  <si>
    <t>10-14WS</t>
  </si>
  <si>
    <t>KL4851RAKFS</t>
  </si>
  <si>
    <t>KL4851RA*FS</t>
  </si>
  <si>
    <t>KL4851RAKDQ</t>
  </si>
  <si>
    <t>KL4851RA*DQ</t>
  </si>
  <si>
    <t>KL4851RAKDE</t>
  </si>
  <si>
    <t>KL4851RA*DE</t>
  </si>
  <si>
    <t>KL4851RAKDW</t>
  </si>
  <si>
    <t>KL4851RA*DW</t>
  </si>
  <si>
    <t>KL4851RAKFW</t>
  </si>
  <si>
    <t>KL4851RA*FW</t>
  </si>
  <si>
    <t>KL4851RAKDR</t>
  </si>
  <si>
    <t>KL4851RA*DR</t>
  </si>
  <si>
    <t>KL4851RAKFR</t>
  </si>
  <si>
    <t>KL4851RA*FR</t>
  </si>
  <si>
    <t>KL4851RAKDS</t>
  </si>
  <si>
    <t>KL4851RA*DS</t>
  </si>
  <si>
    <t>KL4851RAKFQ</t>
  </si>
  <si>
    <t>KL4851RA*FQ</t>
  </si>
  <si>
    <t>KL4107RAKFS</t>
  </si>
  <si>
    <t>KL4107RA*FS</t>
  </si>
  <si>
    <t xml:space="preserve">   Kaspersky S.O.S.</t>
  </si>
  <si>
    <t>KL4107RAKDS</t>
  </si>
  <si>
    <t>KL4107RA*DS</t>
  </si>
  <si>
    <t>KL4107RAKFR</t>
  </si>
  <si>
    <t>KL4107RA*FR</t>
  </si>
  <si>
    <t>KL4107RAKDR</t>
  </si>
  <si>
    <t>KL4107RA*DR</t>
  </si>
  <si>
    <t>KL4713RAKFW</t>
  </si>
  <si>
    <t>KL4713RA*FW</t>
  </si>
  <si>
    <t xml:space="preserve">   Kaspersky Anti-Spam for Linux</t>
  </si>
  <si>
    <t>10-14Mx</t>
  </si>
  <si>
    <t>KL4713RAKDQ</t>
  </si>
  <si>
    <t>KL4713RA*DQ</t>
  </si>
  <si>
    <t>KL4713RAKFQ</t>
  </si>
  <si>
    <t>KL4713RA*FQ</t>
  </si>
  <si>
    <t>KL4713RAKDE</t>
  </si>
  <si>
    <t>KL4713RA*DE</t>
  </si>
  <si>
    <t>KL4713RAKDW</t>
  </si>
  <si>
    <t>KL4713RA*DW</t>
  </si>
  <si>
    <t>KL4713RAKDR</t>
  </si>
  <si>
    <t>KL4713RA*DR</t>
  </si>
  <si>
    <t>KL4713RAKFR</t>
  </si>
  <si>
    <t>KL4713RA*FR</t>
  </si>
  <si>
    <t>KL4713RAKDS</t>
  </si>
  <si>
    <t>KL4713RA*DS</t>
  </si>
  <si>
    <t>KL4713RAKFS</t>
  </si>
  <si>
    <t>KL4713RA*FS</t>
  </si>
  <si>
    <t>KL4713RAKFE</t>
  </si>
  <si>
    <t>KL4713RA*FE</t>
  </si>
  <si>
    <t>KL4859RAKDQ</t>
  </si>
  <si>
    <t>KL4859RA*DQ</t>
  </si>
  <si>
    <t xml:space="preserve">   Kaspersky TotalSpace Security</t>
  </si>
  <si>
    <t>Node</t>
  </si>
  <si>
    <t>10-14Node</t>
  </si>
  <si>
    <t>KL4859RAKFQ</t>
  </si>
  <si>
    <t>KL4859RA*FQ</t>
  </si>
  <si>
    <t>KL4859RAKDE</t>
  </si>
  <si>
    <t>KL4859RA*DE</t>
  </si>
  <si>
    <t>KL4859RAKFE</t>
  </si>
  <si>
    <t>KL4859RA*FE</t>
  </si>
  <si>
    <t>KL4859RAKDW</t>
  </si>
  <si>
    <t>KL4859RA*DW</t>
  </si>
  <si>
    <t>KL4859RAKDR</t>
  </si>
  <si>
    <t>KL4859RA*DR</t>
  </si>
  <si>
    <t>KL4859RAKFR</t>
  </si>
  <si>
    <t>KL4859RA*FR</t>
  </si>
  <si>
    <t>KL4859RAKDS</t>
  </si>
  <si>
    <t>KL4859RA*DS</t>
  </si>
  <si>
    <t>KL4859RAKFS</t>
  </si>
  <si>
    <t>KL4859RA*FS</t>
  </si>
  <si>
    <t>KL4859RAKFW</t>
  </si>
  <si>
    <t>KL4859RA*FW</t>
  </si>
  <si>
    <t>KL4857RAKFW</t>
  </si>
  <si>
    <t>KL4857RA*FW</t>
  </si>
  <si>
    <t xml:space="preserve">   Kaspersky EnterpriseSpace Security</t>
  </si>
  <si>
    <t>WS/SVR+Mx</t>
  </si>
  <si>
    <t>10-14WS/SVR</t>
  </si>
  <si>
    <t>KL4857RAKDE</t>
  </si>
  <si>
    <t>KL4857RA*DE</t>
  </si>
  <si>
    <t>Лицензия дает пользователю право использовать продукт только для защиты Рабочих Станций и Смартфонов. Общее количество защищаемых Рабочих Станций и Смартфонов не должно превышать количество купленных лицензий.</t>
  </si>
  <si>
    <t>Лицензия дает пользователю право использовать продукт только для защиты Рабочих Станций, Смартфонов и Файловых Серверов (включая Citrix и Microsoft Terminal). Общее количество защищаемых Рабочих Станций, Смартфонов и Файловых Серверов не должно превышать количество купленных лицензий.</t>
  </si>
  <si>
    <t>Лицензия дает пользователю право использовать продукт только для защиты Рабочих Станций, Смартфонов, Файловых Серверов (включая Citrix и Microsoft Terminal) и Почтовых Серверов. Общее количество защищаемых Рабочих Станций, Смартфонов и Файловых Серверов не должно превышать количество купленных лицензий. Количество защищаемых Почтовых Адресов не должно превышать 150% от общего числа купленных лицензий.</t>
  </si>
  <si>
    <t>Лицензия дает пользователю право использовать продукт для защиты Рабочих Станций, Смартфонов, Файловых Серверов (включая Citrix и Microsoft Terminal) и Почтовых Серверов и Интернет-Шлюзов. Общее количество защищаемых Рабочих Станций, Смартфонов и Файловых Серверов не должно превышать количество купленных лицензий. Количество защищаемых Почтовых Адресов на Почтовом Сервере не должно превышать 150% от общего числа купленных лицензий. Общее количество Рабочих Станций и Серверов, использующих защищаемый Интернет-Шлюз, не должно превышать 110% от общего числа купленных лицензий.</t>
  </si>
  <si>
    <t>F221: Kaspersky Anti-Virus for Unix Mail Server (traffic limited)</t>
  </si>
  <si>
    <t>Band B: 2</t>
  </si>
  <si>
    <t>2Dt</t>
  </si>
  <si>
    <t>KL4025RAKDR</t>
  </si>
  <si>
    <t>KL4025RAKDS</t>
  </si>
  <si>
    <t>KL4025RAKDW</t>
  </si>
  <si>
    <t>KL4025RAKFR</t>
  </si>
  <si>
    <t>KL4025RAKFS</t>
  </si>
  <si>
    <t>KL4025RAKFW</t>
  </si>
  <si>
    <t>KL4025RAMDR</t>
  </si>
  <si>
    <t>KL4025RAMDS</t>
  </si>
  <si>
    <t>KL4025RAMDW</t>
  </si>
  <si>
    <t>KL4025RAMFR</t>
  </si>
  <si>
    <t>KL4025RAMFS</t>
  </si>
  <si>
    <t>KL4025RAMFW</t>
  </si>
  <si>
    <t>KL4025RANDR</t>
  </si>
  <si>
    <t>KL4025RANDS</t>
  </si>
  <si>
    <t>KL4025RANDW</t>
  </si>
  <si>
    <t>KL4025RANFR</t>
  </si>
  <si>
    <t>KL4025RANFS</t>
  </si>
  <si>
    <t>KL4025RANFW</t>
  </si>
  <si>
    <t>KL4025RAPDR</t>
  </si>
  <si>
    <t>KL4025RAPDS</t>
  </si>
  <si>
    <t>KL4025RAPDW</t>
  </si>
  <si>
    <t>KL4025RAPFR</t>
  </si>
  <si>
    <t>KL4025RAPFS</t>
  </si>
  <si>
    <t>KL4025RAPFW</t>
  </si>
  <si>
    <t>KL4025RAQDR</t>
  </si>
  <si>
    <t>KL4025RAQDS</t>
  </si>
  <si>
    <t>KL4025RAQDW</t>
  </si>
  <si>
    <t>KL4025RAQFR</t>
  </si>
  <si>
    <t>KL4025RAQFS</t>
  </si>
  <si>
    <t>KL4025RAQFW</t>
  </si>
  <si>
    <t>KL4025RARDR</t>
  </si>
  <si>
    <t>KL4025RARDS</t>
  </si>
  <si>
    <t>KL4025RARDW</t>
  </si>
  <si>
    <t>KL4025RARFR</t>
  </si>
  <si>
    <t>KL4025RARFS</t>
  </si>
  <si>
    <t>KL4025RARFW</t>
  </si>
  <si>
    <t>KL4025RASDR</t>
  </si>
  <si>
    <t>KL4025RASDS</t>
  </si>
  <si>
    <t>KL4025RASDW</t>
  </si>
  <si>
    <t>KL4025RASFR</t>
  </si>
  <si>
    <t>KL4025RASFS</t>
  </si>
  <si>
    <t>KL4025RASFW</t>
  </si>
  <si>
    <t>KL4025RATDR</t>
  </si>
  <si>
    <t>KL4025RATDS</t>
  </si>
  <si>
    <t>KL4025RATDW</t>
  </si>
  <si>
    <t>KL4025RATFR</t>
  </si>
  <si>
    <t>KL4025RATFS</t>
  </si>
  <si>
    <t>KL4025RATFW</t>
  </si>
  <si>
    <t>KL4025RA*DR</t>
  </si>
  <si>
    <t>KL4025RA*DS</t>
  </si>
  <si>
    <t>KL4025RA*DW</t>
  </si>
  <si>
    <t>KL4025RA*FR</t>
  </si>
  <si>
    <t>KL4025RA*FS</t>
  </si>
  <si>
    <t>KL4025RA*FW</t>
  </si>
  <si>
    <t>150-249PDA</t>
  </si>
  <si>
    <t>250-499PDA</t>
  </si>
  <si>
    <t>10-14PDA</t>
  </si>
  <si>
    <t>15-19PDA</t>
  </si>
  <si>
    <t>20-24PDA</t>
  </si>
  <si>
    <t>25-49PDA</t>
  </si>
  <si>
    <t>50-99PDA</t>
  </si>
  <si>
    <t>100-149PDA</t>
  </si>
  <si>
    <t>KL8061RMZZZ</t>
  </si>
  <si>
    <t>KL8062RMZZZ</t>
  </si>
  <si>
    <t>KL8063RMZZZ</t>
  </si>
  <si>
    <t>KL8065RMZZZ</t>
  </si>
  <si>
    <t>KL8061RMZ**</t>
  </si>
  <si>
    <t>KL8062RMZ**</t>
  </si>
  <si>
    <t>KL8063RMZ**</t>
  </si>
  <si>
    <t>KL8065RMZ**</t>
  </si>
  <si>
    <t xml:space="preserve">   Kaspersky WorkSpace Security Certified Media Pack</t>
  </si>
  <si>
    <t xml:space="preserve">   Kaspersky BusinessSpace Security Certified Media Pack</t>
  </si>
  <si>
    <t xml:space="preserve">   Kaspersky Open Space Security Certified Media Pack Customized</t>
  </si>
  <si>
    <t xml:space="preserve">   Kaspersky EnterpriseSpace Security Certified Media Pack</t>
  </si>
  <si>
    <t>KL4857RAKFQ</t>
  </si>
  <si>
    <t>KL4857RA*FQ</t>
  </si>
  <si>
    <t>KL4857RAKFE</t>
  </si>
  <si>
    <t>KL4857RA*FE</t>
  </si>
  <si>
    <t>KL4857RAKDW</t>
  </si>
  <si>
    <t>KL4857RA*DW</t>
  </si>
  <si>
    <t>KL4857RAKDR</t>
  </si>
  <si>
    <t>KL4857RA*DR</t>
  </si>
  <si>
    <t>KL4857RAKFR</t>
  </si>
  <si>
    <t>KL4857RA*FR</t>
  </si>
  <si>
    <t>KL4857RAKDQ</t>
  </si>
  <si>
    <t>KL4857RA*DQ</t>
  </si>
  <si>
    <t>KL4857RAKDS</t>
  </si>
  <si>
    <t>KL4857RA*DS</t>
  </si>
  <si>
    <t>KL4857RAKFS</t>
  </si>
  <si>
    <t>KL4857RA*FS</t>
  </si>
  <si>
    <t>KL4853RAKDS</t>
  </si>
  <si>
    <t>KL4853RA*DS</t>
  </si>
  <si>
    <t xml:space="preserve">   Kaspersky BusinessSpace Security</t>
  </si>
  <si>
    <t>WS/SVR</t>
  </si>
  <si>
    <t>KL4853RAKDW</t>
  </si>
  <si>
    <t>KL4853RA*DW</t>
  </si>
  <si>
    <t>KL4853RAKDQ</t>
  </si>
  <si>
    <t>KL4853RA*DQ</t>
  </si>
  <si>
    <t>KL4853RAKFQ</t>
  </si>
  <si>
    <t>KL4853RA*FQ</t>
  </si>
  <si>
    <t>KL4853RAKDE</t>
  </si>
  <si>
    <t>KL4853RA*DE</t>
  </si>
  <si>
    <t>KL4853RAKFE</t>
  </si>
  <si>
    <t>KL4853RA*FE</t>
  </si>
  <si>
    <t>KL4853RAKFW</t>
  </si>
  <si>
    <t>KL4853RA*FW</t>
  </si>
  <si>
    <t>KL4853RAKFR</t>
  </si>
  <si>
    <t>KL4853RA*FR</t>
  </si>
  <si>
    <t>KL4853RAKFS</t>
  </si>
  <si>
    <t>KL4853RA*FS</t>
  </si>
  <si>
    <t>KL4853RAKDR</t>
  </si>
  <si>
    <t>KL4853RA*DR</t>
  </si>
  <si>
    <t>KL4851RAMFE</t>
  </si>
  <si>
    <t>Band M: 15-19</t>
  </si>
  <si>
    <t>15-19WS</t>
  </si>
  <si>
    <t>KL4851RAMFS</t>
  </si>
  <si>
    <t>KL4851RAMDQ</t>
  </si>
  <si>
    <t>KL4851RAMDE</t>
  </si>
  <si>
    <t>KL4851RAMDW</t>
  </si>
  <si>
    <t>KL4851RAMFW</t>
  </si>
  <si>
    <t>KL4851RAMDR</t>
  </si>
  <si>
    <t>KL4851RAMFR</t>
  </si>
  <si>
    <t>KL4851RAMDS</t>
  </si>
  <si>
    <t>KL4851RAMFQ</t>
  </si>
  <si>
    <t>KL4107RAMFS</t>
  </si>
  <si>
    <t>KL4107RAMDS</t>
  </si>
  <si>
    <t>KL4107RAMFR</t>
  </si>
  <si>
    <t>KL4107RAMDR</t>
  </si>
  <si>
    <t>KL4713RAMFW</t>
  </si>
  <si>
    <t>15-19Mx</t>
  </si>
  <si>
    <t>KL4713RAMDQ</t>
  </si>
  <si>
    <t>KL4713RAMFQ</t>
  </si>
  <si>
    <t>KL4713RAMDE</t>
  </si>
  <si>
    <t>KL4713RAMDW</t>
  </si>
  <si>
    <t>KL4713RAMDR</t>
  </si>
  <si>
    <t>KL4713RAMFR</t>
  </si>
  <si>
    <t>KL4713RAMDS</t>
  </si>
  <si>
    <t>KL4713RAMFS</t>
  </si>
  <si>
    <t>KL4713RAMFE</t>
  </si>
  <si>
    <t>KL4859RAMDQ</t>
  </si>
  <si>
    <t>15-19Node</t>
  </si>
  <si>
    <t>KL4859RAMFQ</t>
  </si>
  <si>
    <t>KL4859RAMDE</t>
  </si>
  <si>
    <t>KL4859RAMFE</t>
  </si>
  <si>
    <t>KL4859RAMDW</t>
  </si>
  <si>
    <t>KL4859RAMDR</t>
  </si>
  <si>
    <t>KL4859RAMFR</t>
  </si>
  <si>
    <t>KL4859RAMDS</t>
  </si>
  <si>
    <t>KL4859RAMFS</t>
  </si>
  <si>
    <t>KL4859RAMFW</t>
  </si>
  <si>
    <t>KL4857RAMFW</t>
  </si>
  <si>
    <t>15-19WS/SVR</t>
  </si>
  <si>
    <t>KL4857RAMDE</t>
  </si>
  <si>
    <t>KL4857RAMFQ</t>
  </si>
  <si>
    <t>KL4857RAMFE</t>
  </si>
  <si>
    <t>KL4857RAMDW</t>
  </si>
  <si>
    <t>KL4857RAMDR</t>
  </si>
  <si>
    <t>KL4857RAMFR</t>
  </si>
  <si>
    <t>KL4857RAMDQ</t>
  </si>
  <si>
    <t>KL4857RAMDS</t>
  </si>
  <si>
    <t>KL4857RAMFS</t>
  </si>
  <si>
    <t>KL4853RAMDS</t>
  </si>
  <si>
    <t>KL4853RAMDW</t>
  </si>
  <si>
    <t>KL4853RAMDQ</t>
  </si>
  <si>
    <t>KL4853RAMFQ</t>
  </si>
  <si>
    <t>KL4853RAMDE</t>
  </si>
  <si>
    <t>KL4853RAMFE</t>
  </si>
  <si>
    <t>KL4853RAMFW</t>
  </si>
  <si>
    <t>KL4853RAMFR</t>
  </si>
  <si>
    <t>KL4853RAMFS</t>
  </si>
  <si>
    <t>KL4853RAMDR</t>
  </si>
  <si>
    <t>KL4851RANFE</t>
  </si>
  <si>
    <t>Band N: 20-24</t>
  </si>
  <si>
    <t>20-24WS</t>
  </si>
  <si>
    <t>KL4851RANFS</t>
  </si>
  <si>
    <t>KL4851RANDQ</t>
  </si>
  <si>
    <t>KL4851RANDE</t>
  </si>
  <si>
    <t>KL4851RANDW</t>
  </si>
  <si>
    <t>KL4851RANFW</t>
  </si>
  <si>
    <t>KL4851RANDR</t>
  </si>
  <si>
    <t>KL4851RANFR</t>
  </si>
  <si>
    <t>KL4851RANDS</t>
  </si>
  <si>
    <t>KL4851RANFQ</t>
  </si>
  <si>
    <t>KL4107RANFS</t>
  </si>
  <si>
    <t>KL4107RANDS</t>
  </si>
  <si>
    <t>KL4107RANFR</t>
  </si>
  <si>
    <t>KL4107RANDR</t>
  </si>
  <si>
    <t>KL4713RANFW</t>
  </si>
  <si>
    <t>20-24Mx</t>
  </si>
  <si>
    <t>KL4713RANDQ</t>
  </si>
  <si>
    <t>KL4713RANFQ</t>
  </si>
  <si>
    <t>KL4713RANDE</t>
  </si>
  <si>
    <t>KL4713RANDW</t>
  </si>
  <si>
    <t>KL4713RANDR</t>
  </si>
  <si>
    <t>KL4713RANFR</t>
  </si>
  <si>
    <t>KL4713RANDS</t>
  </si>
  <si>
    <t>KL4713RANFS</t>
  </si>
  <si>
    <t>KL4713RANFE</t>
  </si>
  <si>
    <t>KL4859RANDQ</t>
  </si>
  <si>
    <t>20-24Node</t>
  </si>
  <si>
    <t>KL4859RANFQ</t>
  </si>
  <si>
    <t>KL4859RANDE</t>
  </si>
  <si>
    <t>KL4859RANFE</t>
  </si>
  <si>
    <t>KL4859RANDW</t>
  </si>
  <si>
    <t>KL4859RANDR</t>
  </si>
  <si>
    <t>KL4859RANFR</t>
  </si>
  <si>
    <t>KL4859RANDS</t>
  </si>
  <si>
    <t>KL4859RANFS</t>
  </si>
  <si>
    <t>KL4859RANFW</t>
  </si>
  <si>
    <t>KL4857RANFW</t>
  </si>
  <si>
    <t>20-24WS/SVR</t>
  </si>
  <si>
    <t>KL4857RANDE</t>
  </si>
  <si>
    <t>KL4857RANFQ</t>
  </si>
  <si>
    <t>KL4857RANFE</t>
  </si>
  <si>
    <t>KL4857RANDW</t>
  </si>
  <si>
    <t>KL4857RANDR</t>
  </si>
  <si>
    <t>KL4857RANFR</t>
  </si>
  <si>
    <t>KL4857RANDQ</t>
  </si>
  <si>
    <t>KL4857RANDS</t>
  </si>
  <si>
    <t>KL4857RANFS</t>
  </si>
  <si>
    <t>KL4853RANDS</t>
  </si>
  <si>
    <t>KL4853RANDW</t>
  </si>
  <si>
    <t>KL4853RANDQ</t>
  </si>
  <si>
    <t>KL4853RANFQ</t>
  </si>
  <si>
    <t>KL4853RANDE</t>
  </si>
  <si>
    <t>KL4853RANFE</t>
  </si>
  <si>
    <t>KL4853RANFW</t>
  </si>
  <si>
    <t>KL4853RANFR</t>
  </si>
  <si>
    <t>KL4853RANFS</t>
  </si>
  <si>
    <t>KL4853RANDR</t>
  </si>
  <si>
    <t>KL4851RAPFE</t>
  </si>
  <si>
    <t>Band P: 25-49</t>
  </si>
  <si>
    <t>25-49WS</t>
  </si>
  <si>
    <t>KL4851RAPFS</t>
  </si>
  <si>
    <t>KL4851RAPDQ</t>
  </si>
  <si>
    <t>KL4851RAPDE</t>
  </si>
  <si>
    <t>KL4851RAPDW</t>
  </si>
  <si>
    <t>KL4851RAPFW</t>
  </si>
  <si>
    <t>KL4851RAPDR</t>
  </si>
  <si>
    <t>KL4851RAPFR</t>
  </si>
  <si>
    <t>KL4851RAPDS</t>
  </si>
  <si>
    <t>KL4851RAPFQ</t>
  </si>
  <si>
    <t>KL4107RAPFS</t>
  </si>
  <si>
    <t>KL4107RAPDS</t>
  </si>
  <si>
    <t>KL4107RAPFR</t>
  </si>
  <si>
    <t>KL4107RAPDR</t>
  </si>
  <si>
    <t>KL4713RAPFW</t>
  </si>
  <si>
    <t>25-49Mx</t>
  </si>
  <si>
    <t>KL4713RAPDQ</t>
  </si>
  <si>
    <t>KL4713RAPFQ</t>
  </si>
  <si>
    <t>KL4713RAPDE</t>
  </si>
  <si>
    <t>KL4713RAPDW</t>
  </si>
  <si>
    <t>KL4713RAPDR</t>
  </si>
  <si>
    <t>KL4713RAPFR</t>
  </si>
  <si>
    <t>KL4713RAPDS</t>
  </si>
  <si>
    <t>KL4713RAPFS</t>
  </si>
  <si>
    <t>KL4713RAPFE</t>
  </si>
  <si>
    <t>KL4859RAPDQ</t>
  </si>
  <si>
    <t>25-49Node</t>
  </si>
  <si>
    <t>KL4859RAPFQ</t>
  </si>
  <si>
    <t>KL4859RAPDE</t>
  </si>
  <si>
    <t>KL4859RAPFE</t>
  </si>
  <si>
    <t>KL4859RAPDW</t>
  </si>
  <si>
    <t>KL4859RAPDR</t>
  </si>
  <si>
    <t>KL4859RAPFR</t>
  </si>
  <si>
    <t>KL4859RAPDS</t>
  </si>
  <si>
    <t>KL4859RAPFS</t>
  </si>
  <si>
    <t>KL4859RAPFW</t>
  </si>
  <si>
    <t>KL4857RAPFW</t>
  </si>
  <si>
    <t>25-49WS/SVR</t>
  </si>
  <si>
    <t>KL4857RAPDE</t>
  </si>
  <si>
    <t>KL4857RAPFQ</t>
  </si>
  <si>
    <t>KL4857RAPFE</t>
  </si>
  <si>
    <t>KL4857RAPDW</t>
  </si>
  <si>
    <t>KL4857RAPDR</t>
  </si>
  <si>
    <t>KL4857RAPFR</t>
  </si>
  <si>
    <t>KL4857RAPDQ</t>
  </si>
  <si>
    <t>KL4857RAPDS</t>
  </si>
  <si>
    <t>KL4857RAPFS</t>
  </si>
  <si>
    <t>KL4853RAPDS</t>
  </si>
  <si>
    <t>KL4853RAPDW</t>
  </si>
  <si>
    <t>KL4853RAPDQ</t>
  </si>
  <si>
    <t>KL4853RAPFQ</t>
  </si>
  <si>
    <t>KL4853RAPDE</t>
  </si>
  <si>
    <t>KL4853RAPFE</t>
  </si>
  <si>
    <t>KL4853RAPFW</t>
  </si>
  <si>
    <t>KL4853RAPFR</t>
  </si>
  <si>
    <t>KL4853RAPFS</t>
  </si>
  <si>
    <t>KL4853RAPDR</t>
  </si>
  <si>
    <t>KL4851RAQFE</t>
  </si>
  <si>
    <t>50-99WS</t>
  </si>
  <si>
    <t>KL4851RAQFS</t>
  </si>
  <si>
    <t>KL4851RAQDQ</t>
  </si>
  <si>
    <t>KL4851RAQDE</t>
  </si>
  <si>
    <t>KL4851RAQDW</t>
  </si>
  <si>
    <t>KL4851RAQFW</t>
  </si>
  <si>
    <t>KL4851RAQDR</t>
  </si>
  <si>
    <t>KL4851RAQFR</t>
  </si>
  <si>
    <t>KL4851RAQDS</t>
  </si>
  <si>
    <t>KL4851RAQFQ</t>
  </si>
  <si>
    <t>KL4107RAQFS</t>
  </si>
  <si>
    <t>KL4107RAQDS</t>
  </si>
  <si>
    <t>KL4107RAQFR</t>
  </si>
  <si>
    <t>KL4107RAQDR</t>
  </si>
  <si>
    <t>KL4713RAQFW</t>
  </si>
  <si>
    <t>KL4713RAQDQ</t>
  </si>
  <si>
    <t>KL4713RAQFQ</t>
  </si>
  <si>
    <t>KL4713RAQDE</t>
  </si>
  <si>
    <t>KL4713RAQDW</t>
  </si>
  <si>
    <t>KL4713RAQDR</t>
  </si>
  <si>
    <t>KL4713RAQFR</t>
  </si>
  <si>
    <t>KL4713RAQDS</t>
  </si>
  <si>
    <t>KL4713RAQFS</t>
  </si>
  <si>
    <t>KL4713RAQFE</t>
  </si>
  <si>
    <t>KL4859RAQDQ</t>
  </si>
  <si>
    <t>50-99Node</t>
  </si>
  <si>
    <t>KL4859RAQFQ</t>
  </si>
  <si>
    <t>KL4859RAQDE</t>
  </si>
  <si>
    <t>KL4859RAQFE</t>
  </si>
  <si>
    <t>KL4859RAQDW</t>
  </si>
  <si>
    <t>KL4859RAQDR</t>
  </si>
  <si>
    <t>KL4859RAQFR</t>
  </si>
  <si>
    <t>KL4859RAQDS</t>
  </si>
  <si>
    <t>KL4859RAQFS</t>
  </si>
  <si>
    <t>KL4859RAQFW</t>
  </si>
  <si>
    <t>KL4857RAQFW</t>
  </si>
  <si>
    <t>50-99WS/SVR</t>
  </si>
  <si>
    <t>KL4857RAQDE</t>
  </si>
  <si>
    <t>KL4857RAQFQ</t>
  </si>
  <si>
    <t>KL4857RAQFE</t>
  </si>
  <si>
    <t>KL4857RAQDW</t>
  </si>
  <si>
    <t>KL4857RAQDR</t>
  </si>
  <si>
    <t>KL4857RAQFR</t>
  </si>
  <si>
    <t>KL4857RAQDQ</t>
  </si>
  <si>
    <t>KL4857RAQDS</t>
  </si>
  <si>
    <t>KL4857RAQFS</t>
  </si>
  <si>
    <t>KL4853RAQDS</t>
  </si>
  <si>
    <t>KL4853RAQDW</t>
  </si>
  <si>
    <t>KL4853RAQDQ</t>
  </si>
  <si>
    <t>KL4853RAQFQ</t>
  </si>
  <si>
    <t>KL4853RAQDE</t>
  </si>
  <si>
    <t>KL4853RAQFE</t>
  </si>
  <si>
    <t>KL4853RAQFW</t>
  </si>
  <si>
    <t>KL4853RAQFR</t>
  </si>
  <si>
    <t>KL4853RAQFS</t>
  </si>
  <si>
    <t>KL4853RAQDR</t>
  </si>
  <si>
    <t>KL4851RARFE</t>
  </si>
  <si>
    <t>100-149WS</t>
  </si>
  <si>
    <t>KL4851RARFS</t>
  </si>
  <si>
    <t>KL4851RARDQ</t>
  </si>
  <si>
    <t>KL4851RARDE</t>
  </si>
  <si>
    <t>KL4851RARDW</t>
  </si>
  <si>
    <t>KL4851RARFW</t>
  </si>
  <si>
    <t>KL4851RARDR</t>
  </si>
  <si>
    <t>KL4851RARFR</t>
  </si>
  <si>
    <t>KL4851RARDS</t>
  </si>
  <si>
    <t>KL4851RARFQ</t>
  </si>
  <si>
    <t>KL4107RARFS</t>
  </si>
  <si>
    <t>KL4107RARDS</t>
  </si>
  <si>
    <t>KL4107RARFR</t>
  </si>
  <si>
    <t>KL4107RARDR</t>
  </si>
  <si>
    <t>KL4713RARFW</t>
  </si>
  <si>
    <t>KL4713RARDQ</t>
  </si>
  <si>
    <t>KL4713RARFQ</t>
  </si>
  <si>
    <t>KL4713RARDE</t>
  </si>
  <si>
    <t>KL4713RARDW</t>
  </si>
  <si>
    <t>KL4713RARDR</t>
  </si>
  <si>
    <t>KL4713RARFR</t>
  </si>
  <si>
    <t>KL4713RARDS</t>
  </si>
  <si>
    <t>KL4713RARFS</t>
  </si>
  <si>
    <t>KL4713RARFE</t>
  </si>
  <si>
    <t>KL4859RARDQ</t>
  </si>
  <si>
    <t>100-149Node</t>
  </si>
  <si>
    <t>KL4859RARFQ</t>
  </si>
  <si>
    <t>KL4859RARDE</t>
  </si>
  <si>
    <t>KL4859RARFE</t>
  </si>
  <si>
    <t>KL4859RARDW</t>
  </si>
  <si>
    <t>KL4859RARDR</t>
  </si>
  <si>
    <t>KL4859RARFR</t>
  </si>
  <si>
    <t>KL4859RARDS</t>
  </si>
  <si>
    <t>KL4859RARFS</t>
  </si>
  <si>
    <t>KL4859RARFW</t>
  </si>
  <si>
    <t>KL4857RARFW</t>
  </si>
  <si>
    <t>100-149WS/SVR</t>
  </si>
  <si>
    <t>KL4857RARDE</t>
  </si>
  <si>
    <t>KL4857RARFQ</t>
  </si>
  <si>
    <t>KL4857RARFE</t>
  </si>
  <si>
    <t>KL4857RARDW</t>
  </si>
  <si>
    <t>KL4857RARDR</t>
  </si>
  <si>
    <t>KL4857RARFR</t>
  </si>
  <si>
    <t>KL4857RARDQ</t>
  </si>
  <si>
    <t>KL4857RARDS</t>
  </si>
  <si>
    <t>KL4857RARFS</t>
  </si>
  <si>
    <t>KL4853RARDS</t>
  </si>
  <si>
    <t>KL4853RARDW</t>
  </si>
  <si>
    <t>KL4853RARDQ</t>
  </si>
  <si>
    <t>KL4853RARFQ</t>
  </si>
  <si>
    <t>KL4853RARDE</t>
  </si>
  <si>
    <t>KL4853RARFE</t>
  </si>
  <si>
    <t>KL4853RARFW</t>
  </si>
  <si>
    <t>KL4853RARFR</t>
  </si>
  <si>
    <t>KL4853RARFS</t>
  </si>
  <si>
    <t>KL4853RARDR</t>
  </si>
  <si>
    <t>KL4851RASFE</t>
  </si>
  <si>
    <t>150-249WS</t>
  </si>
  <si>
    <t>KL4851RASFS</t>
  </si>
  <si>
    <t>KL4851RASDQ</t>
  </si>
  <si>
    <t>KL4851RASDE</t>
  </si>
  <si>
    <t>KL4851RASDW</t>
  </si>
  <si>
    <t>KL4851RASFW</t>
  </si>
  <si>
    <t>KL4851RASDR</t>
  </si>
  <si>
    <t>KL4851RASFR</t>
  </si>
  <si>
    <t>KL4851RASDS</t>
  </si>
  <si>
    <t>KL4851RASFQ</t>
  </si>
  <si>
    <t>KL4107RASFS</t>
  </si>
  <si>
    <t>KL4107RASDS</t>
  </si>
  <si>
    <t>KL4107RASFR</t>
  </si>
  <si>
    <t>KL4107RASDR</t>
  </si>
  <si>
    <t>KL4713RASFW</t>
  </si>
  <si>
    <t>KL4713RASDQ</t>
  </si>
  <si>
    <t>KL4713RASFQ</t>
  </si>
  <si>
    <t>KL4713RASDE</t>
  </si>
  <si>
    <t>KL4713RASDW</t>
  </si>
  <si>
    <t>KL4713RASDR</t>
  </si>
  <si>
    <t>KL4713RASFR</t>
  </si>
  <si>
    <t>KL4713RASDS</t>
  </si>
  <si>
    <t>KL4713RASFS</t>
  </si>
  <si>
    <t>KL4713RASFE</t>
  </si>
  <si>
    <t>KL4859RASDQ</t>
  </si>
  <si>
    <t>150-249Node</t>
  </si>
  <si>
    <t>KL4859RASFQ</t>
  </si>
  <si>
    <t>KL4859RASDE</t>
  </si>
  <si>
    <t>KL4859RASFE</t>
  </si>
  <si>
    <t>KL4859RASDW</t>
  </si>
  <si>
    <t>KL4859RASDR</t>
  </si>
  <si>
    <t>KL4859RASFR</t>
  </si>
  <si>
    <t>KL4859RASDS</t>
  </si>
  <si>
    <t>KL4859RASFS</t>
  </si>
  <si>
    <t>KL4859RASFW</t>
  </si>
  <si>
    <t>KL4857RASFW</t>
  </si>
  <si>
    <t>150-249WS/SVR</t>
  </si>
  <si>
    <t>KL4857RASDE</t>
  </si>
  <si>
    <t>KL4857RASFQ</t>
  </si>
  <si>
    <t>KL4857RASFE</t>
  </si>
  <si>
    <t>KL4857RASDW</t>
  </si>
  <si>
    <t>KL4857RASDR</t>
  </si>
  <si>
    <t>KL4857RASFR</t>
  </si>
  <si>
    <t>KL4857RASDQ</t>
  </si>
  <si>
    <t>KL4857RASDS</t>
  </si>
  <si>
    <t>KL4857RASFS</t>
  </si>
  <si>
    <t>KL4853RASDS</t>
  </si>
  <si>
    <t>KL4853RASDW</t>
  </si>
  <si>
    <t>KL4853RASDQ</t>
  </si>
  <si>
    <t>KL4853RASFQ</t>
  </si>
  <si>
    <t>KL4853RASDE</t>
  </si>
  <si>
    <t>KL4853RASFE</t>
  </si>
  <si>
    <t>KL4853RASFW</t>
  </si>
  <si>
    <t>KL4853RASFR</t>
  </si>
  <si>
    <t>KL4853RASFS</t>
  </si>
  <si>
    <t>KL4853RASDR</t>
  </si>
  <si>
    <t>KL4851RATFE</t>
  </si>
  <si>
    <t>250-499WS</t>
  </si>
  <si>
    <t>KL4851RATFS</t>
  </si>
  <si>
    <t>KL4851RATDQ</t>
  </si>
  <si>
    <t>KL4851RATDE</t>
  </si>
  <si>
    <t>KL4851RATDW</t>
  </si>
  <si>
    <t>KL4851RATFW</t>
  </si>
  <si>
    <t>KL4851RATDR</t>
  </si>
  <si>
    <t>KL4851RATFR</t>
  </si>
  <si>
    <t>KL4851RATDS</t>
  </si>
  <si>
    <t>KL4851RATFQ</t>
  </si>
  <si>
    <t>KL4107RATFS</t>
  </si>
  <si>
    <t>KL4107RATDS</t>
  </si>
  <si>
    <t>KL4107RATFR</t>
  </si>
  <si>
    <t>KL4107RATDR</t>
  </si>
  <si>
    <t>KL4713RATFW</t>
  </si>
  <si>
    <t>KL4713RATDQ</t>
  </si>
  <si>
    <t>KL4713RATFQ</t>
  </si>
  <si>
    <t>KL4713RATDE</t>
  </si>
  <si>
    <t>KL4713RATDW</t>
  </si>
  <si>
    <t>KL4713RATDR</t>
  </si>
  <si>
    <t>KL4713RATFR</t>
  </si>
  <si>
    <t>KL4713RATDS</t>
  </si>
  <si>
    <t>KL4713RATFS</t>
  </si>
  <si>
    <t>KL4713RATFE</t>
  </si>
  <si>
    <t>KL4859RATDQ</t>
  </si>
  <si>
    <t>250-499Node</t>
  </si>
  <si>
    <t>KL4859RATFQ</t>
  </si>
  <si>
    <t>KL4859RATDE</t>
  </si>
  <si>
    <t>KL4859RATFE</t>
  </si>
  <si>
    <t>KL4859RATDW</t>
  </si>
  <si>
    <t>KL4859RATDR</t>
  </si>
  <si>
    <t>KL4859RATFR</t>
  </si>
  <si>
    <t>KL4859RATDS</t>
  </si>
  <si>
    <t>KL4859RATFS</t>
  </si>
  <si>
    <t>KL4859RATFW</t>
  </si>
  <si>
    <t>KL4857RATFW</t>
  </si>
  <si>
    <t>250-499WS/SVR</t>
  </si>
  <si>
    <t>KL4857RATDE</t>
  </si>
  <si>
    <t>KL4857RATFQ</t>
  </si>
  <si>
    <t>KL4857RATFE</t>
  </si>
  <si>
    <t>KL4857RATDW</t>
  </si>
  <si>
    <t>KL4857RATDR</t>
  </si>
  <si>
    <t>KL4857RATFR</t>
  </si>
  <si>
    <t>KL4857RATDQ</t>
  </si>
  <si>
    <t>KL4857RATDS</t>
  </si>
  <si>
    <t>KL4857RATFS</t>
  </si>
  <si>
    <t>KL4853RATDS</t>
  </si>
  <si>
    <t>KL4853RATDW</t>
  </si>
  <si>
    <t>KL4853RATDQ</t>
  </si>
  <si>
    <t>KL4853RATFQ</t>
  </si>
  <si>
    <t>KL4853RATDE</t>
  </si>
  <si>
    <t>KL4853RATFE</t>
  </si>
  <si>
    <t>KL4853RATFW</t>
  </si>
  <si>
    <t>KL4853RATFR</t>
  </si>
  <si>
    <t>KL4853RATFS</t>
  </si>
  <si>
    <t>KL4853RATDR</t>
  </si>
  <si>
    <t>KL4313RAKDW</t>
  </si>
  <si>
    <t>KL4313RA*DW</t>
  </si>
  <si>
    <t xml:space="preserve">   Kaspersky Security for Mail Server</t>
  </si>
  <si>
    <t>10-14User</t>
  </si>
  <si>
    <t>KL4313RAKFS</t>
  </si>
  <si>
    <t>KL4313RA*FS</t>
  </si>
  <si>
    <t>KL4313RAKFQ</t>
  </si>
  <si>
    <t>KL4313RA*FQ</t>
  </si>
  <si>
    <t>KL4313RAKDQ</t>
  </si>
  <si>
    <t>KL4313RA*DQ</t>
  </si>
  <si>
    <t>KL4313RAKDE</t>
  </si>
  <si>
    <t>KL4313RA*DE</t>
  </si>
  <si>
    <t>KL4313RAKFE</t>
  </si>
  <si>
    <t>KL4313RA*FE</t>
  </si>
  <si>
    <t>KL4313RAKFW</t>
  </si>
  <si>
    <t>KL4313RA*FW</t>
  </si>
  <si>
    <t>KL4313RAKDR</t>
  </si>
  <si>
    <t>KL4313RA*DR</t>
  </si>
  <si>
    <t>KL4313RAKDS</t>
  </si>
  <si>
    <t>KL4313RA*DS</t>
  </si>
  <si>
    <t>KL4313RAKFR</t>
  </si>
  <si>
    <t>KL4313RA*FR</t>
  </si>
  <si>
    <t>KL4313RAMDW</t>
  </si>
  <si>
    <t>15-19User</t>
  </si>
  <si>
    <t>KL4313RAMFS</t>
  </si>
  <si>
    <t>KL4313RAMFQ</t>
  </si>
  <si>
    <t>KL4313RAMDQ</t>
  </si>
  <si>
    <t>KL4313RAMDE</t>
  </si>
  <si>
    <t>KL4313RAMFE</t>
  </si>
  <si>
    <t>KL4313RAMFW</t>
  </si>
  <si>
    <t>KL4313RAMDR</t>
  </si>
  <si>
    <t>KL4313RAMDS</t>
  </si>
  <si>
    <t>KL4313RAMFR</t>
  </si>
  <si>
    <t>KL4313RANDW</t>
  </si>
  <si>
    <t>20-24User</t>
  </si>
  <si>
    <t>KL4313RANFS</t>
  </si>
  <si>
    <t>KL4313RANFQ</t>
  </si>
  <si>
    <t>KL4313RANDQ</t>
  </si>
  <si>
    <t>KL4313RANDE</t>
  </si>
  <si>
    <t>KL4313RANFE</t>
  </si>
  <si>
    <t>KL4313RANFW</t>
  </si>
  <si>
    <t>KL4313RANDR</t>
  </si>
  <si>
    <t>KL4313RANDS</t>
  </si>
  <si>
    <t>KL4313RANFR</t>
  </si>
  <si>
    <t>KL4313RAPDW</t>
  </si>
  <si>
    <t>25-49User</t>
  </si>
  <si>
    <t>KL4313RAPFS</t>
  </si>
  <si>
    <t>KL4313RAPFQ</t>
  </si>
  <si>
    <t>KL4313RAPDQ</t>
  </si>
  <si>
    <t>KL4313RAPDE</t>
  </si>
  <si>
    <t>KL4313RAPFE</t>
  </si>
  <si>
    <t>KL4313RAPFW</t>
  </si>
  <si>
    <t>KL4313RAPDR</t>
  </si>
  <si>
    <t>KL4313RAPDS</t>
  </si>
  <si>
    <t>KL4313RAPFR</t>
  </si>
  <si>
    <t>KL4313RAQDW</t>
  </si>
  <si>
    <t>50-99User</t>
  </si>
  <si>
    <t>KL4313RAQFS</t>
  </si>
  <si>
    <t>KL4313RAQFQ</t>
  </si>
  <si>
    <t>KL4313RAQDQ</t>
  </si>
  <si>
    <t>KL4313RAQDE</t>
  </si>
  <si>
    <t>KL4313RAQFE</t>
  </si>
  <si>
    <t>KL4313RAQFW</t>
  </si>
  <si>
    <t>KL4313RAQDR</t>
  </si>
  <si>
    <t>KL4313RAQDS</t>
  </si>
  <si>
    <t>KL4313RAQFR</t>
  </si>
  <si>
    <t>KL4313RARDW</t>
  </si>
  <si>
    <t>100-149User</t>
  </si>
  <si>
    <t>KL4313RARFS</t>
  </si>
  <si>
    <t>KL4313RARFQ</t>
  </si>
  <si>
    <t>KL4313RARDQ</t>
  </si>
  <si>
    <t>KL4313RARDE</t>
  </si>
  <si>
    <t>KL4313RARFE</t>
  </si>
  <si>
    <t>KL4313RARFW</t>
  </si>
  <si>
    <t>KL4313RARDR</t>
  </si>
  <si>
    <t>KL4313RARDS</t>
  </si>
  <si>
    <t>KL4313RARFR</t>
  </si>
  <si>
    <t>KL4313RASDW</t>
  </si>
  <si>
    <t>KL4851RCGFW</t>
  </si>
  <si>
    <t>150-249User</t>
  </si>
  <si>
    <t>KL4313RASFS</t>
  </si>
  <si>
    <t>KL4313RASFQ</t>
  </si>
  <si>
    <t>KL4313RASDQ</t>
  </si>
  <si>
    <t>KL4313RASDE</t>
  </si>
  <si>
    <t>KL4313RASFE</t>
  </si>
  <si>
    <t>KL4313RASFW</t>
  </si>
  <si>
    <t>KL4313RASDR</t>
  </si>
  <si>
    <t>KL4313RASDS</t>
  </si>
  <si>
    <t>KL4313RASFR</t>
  </si>
  <si>
    <t>KL4313RATDW</t>
  </si>
  <si>
    <t>250-499User</t>
  </si>
  <si>
    <t>KL4313RATFS</t>
  </si>
  <si>
    <t>KL4313RATFQ</t>
  </si>
  <si>
    <t>KL4313RATDQ</t>
  </si>
  <si>
    <t>KL4313RATDE</t>
  </si>
  <si>
    <t>KL4313RATFE</t>
  </si>
  <si>
    <t>KL4313RATFW</t>
  </si>
  <si>
    <t>KL4313RATDR</t>
  </si>
  <si>
    <t>KL4313RATDS</t>
  </si>
  <si>
    <t>KL4313RATFR</t>
  </si>
  <si>
    <t>500-999User</t>
  </si>
  <si>
    <t>KL4413RAKFQ</t>
  </si>
  <si>
    <t>KL4413RA*FQ</t>
  </si>
  <si>
    <t xml:space="preserve">   Kaspersky Security for Internet Gateway</t>
  </si>
  <si>
    <t>KL4413RAKFS</t>
  </si>
  <si>
    <t>KL4413RA*FS</t>
  </si>
  <si>
    <t>KL4413RAKDS</t>
  </si>
  <si>
    <t>KL4413RA*DS</t>
  </si>
  <si>
    <t>KL4413RAKFR</t>
  </si>
  <si>
    <t>KL4413RA*FR</t>
  </si>
  <si>
    <t>KL4413RAKDR</t>
  </si>
  <si>
    <t>KL4413RA*DR</t>
  </si>
  <si>
    <t>KL4413RAKFW</t>
  </si>
  <si>
    <t>KL4413RA*FW</t>
  </si>
  <si>
    <t>KL4413RAKDW</t>
  </si>
  <si>
    <t>KL4413RA*DW</t>
  </si>
  <si>
    <t>KL4413RAKFE</t>
  </si>
  <si>
    <t>KL4413RA*FE</t>
  </si>
  <si>
    <t>KL4413RAKDQ</t>
  </si>
  <si>
    <t>KL4413RA*DQ</t>
  </si>
  <si>
    <t>KL4413RAKDE</t>
  </si>
  <si>
    <t>KL4413RA*DE</t>
  </si>
  <si>
    <t>KL4413RAMFQ</t>
  </si>
  <si>
    <t>KL4413RAMFS</t>
  </si>
  <si>
    <t>KL4413RAMDS</t>
  </si>
  <si>
    <t>KL4413RAMFR</t>
  </si>
  <si>
    <t>KL4413RAMDR</t>
  </si>
  <si>
    <t>KL4413RAMFW</t>
  </si>
  <si>
    <t>KL4413RAMDW</t>
  </si>
  <si>
    <t>KL4413RAMFE</t>
  </si>
  <si>
    <t>KL4413RAMDQ</t>
  </si>
  <si>
    <t>KL4413RAMDE</t>
  </si>
  <si>
    <t>KL4413RANFQ</t>
  </si>
  <si>
    <t>KL4413RANFS</t>
  </si>
  <si>
    <t>KL4413RANDS</t>
  </si>
  <si>
    <t>KL4413RANFR</t>
  </si>
  <si>
    <t>KL4413RANDR</t>
  </si>
  <si>
    <t>KL4413RANFW</t>
  </si>
  <si>
    <t>KL4413RANDW</t>
  </si>
  <si>
    <t>KL4413RANFE</t>
  </si>
  <si>
    <t>KL4413RANDQ</t>
  </si>
  <si>
    <t>KL4413RANDE</t>
  </si>
  <si>
    <t>KL4413RAPFQ</t>
  </si>
  <si>
    <t>KL4413RAPFS</t>
  </si>
  <si>
    <t>KL4413RAPDS</t>
  </si>
  <si>
    <t>KL4413RAPFR</t>
  </si>
  <si>
    <t>KL4413RAPDR</t>
  </si>
  <si>
    <t>KL4413RAPFW</t>
  </si>
  <si>
    <t>KL4413RAPDW</t>
  </si>
  <si>
    <t>KL4413RAPFE</t>
  </si>
  <si>
    <t>KL4413RAPDQ</t>
  </si>
  <si>
    <t>KL4413RAPDE</t>
  </si>
  <si>
    <t>KL4413RAQFQ</t>
  </si>
  <si>
    <t>KL4413RAQFS</t>
  </si>
  <si>
    <t>KL4413RAQDS</t>
  </si>
  <si>
    <t>KL4413RAQFR</t>
  </si>
  <si>
    <t>KL4413RAQDR</t>
  </si>
  <si>
    <t>KL4413RAQFW</t>
  </si>
  <si>
    <t>KL4413RAQDW</t>
  </si>
  <si>
    <t>KL4413RAQFE</t>
  </si>
  <si>
    <t>KL4413RAQDQ</t>
  </si>
  <si>
    <t>KL4413RAQDE</t>
  </si>
  <si>
    <t>KL4413RARFQ</t>
  </si>
  <si>
    <t>KL4413RARFS</t>
  </si>
  <si>
    <t>KL4413RARDS</t>
  </si>
  <si>
    <t>KL4413RARFR</t>
  </si>
  <si>
    <t>KL4413RARDR</t>
  </si>
  <si>
    <t>KL4413RARFW</t>
  </si>
  <si>
    <t>KL4413RARDW</t>
  </si>
  <si>
    <t>KL4413RARFE</t>
  </si>
  <si>
    <t>KL4413RARDQ</t>
  </si>
  <si>
    <t>KL4413RARDE</t>
  </si>
  <si>
    <t>KL4413RASFQ</t>
  </si>
  <si>
    <t>KL4413RASFS</t>
  </si>
  <si>
    <t>KL4413RASDS</t>
  </si>
  <si>
    <t>KL4413RASFR</t>
  </si>
  <si>
    <t>KL4413RASDR</t>
  </si>
  <si>
    <t>KL4413RASFW</t>
  </si>
  <si>
    <t>KL4413RASDW</t>
  </si>
  <si>
    <t>KL4413RASFE</t>
  </si>
  <si>
    <t>KL4413RASDQ</t>
  </si>
  <si>
    <t>KL4413RASDE</t>
  </si>
  <si>
    <t>KL4413RATFQ</t>
  </si>
  <si>
    <t>KL4413RATFS</t>
  </si>
  <si>
    <t>KL4413RATDS</t>
  </si>
  <si>
    <t>KL4413RATFR</t>
  </si>
  <si>
    <t>KL4413RATDR</t>
  </si>
  <si>
    <t>KL4413RATFW</t>
  </si>
  <si>
    <t>KL4413RATDW</t>
  </si>
  <si>
    <t>KL4413RATFE</t>
  </si>
  <si>
    <t>KL4413RATDQ</t>
  </si>
  <si>
    <t>KL4413RATDE</t>
  </si>
  <si>
    <t>Open Space Security</t>
  </si>
  <si>
    <t>KL4851RCGFQ</t>
  </si>
  <si>
    <t>Для уточнения цен в диапазоне от 500 лицензий просьба обращаться в Российский офис ЗАО "Лаборатория Касперского".</t>
  </si>
  <si>
    <t>Mail boxes / addresses</t>
  </si>
  <si>
    <t>Purchase over 500 licenses</t>
  </si>
  <si>
    <t xml:space="preserve">   Kaspersky CRYSTAL</t>
  </si>
  <si>
    <t>KL1901RBBFS</t>
  </si>
  <si>
    <t>KL1901RBB**</t>
  </si>
  <si>
    <t>KL1137RBBFR</t>
  </si>
  <si>
    <t>KL1137RBBFS</t>
  </si>
  <si>
    <t>KL1137ROBFR</t>
  </si>
  <si>
    <t>KL1137RXBFS</t>
  </si>
  <si>
    <t>KL1837RBBFR</t>
  </si>
  <si>
    <t>KL1837RBBFS</t>
  </si>
  <si>
    <t>KL1837RBEFR</t>
  </si>
  <si>
    <t>KL1837RBEFS</t>
  </si>
  <si>
    <t>KL1837ROBFR</t>
  </si>
  <si>
    <t>KL1837RXBFS</t>
  </si>
  <si>
    <t>KL1137RBB**</t>
  </si>
  <si>
    <t>KL1137ROB**</t>
  </si>
  <si>
    <t>KL1137RXB**</t>
  </si>
  <si>
    <t>KL1837RBB**</t>
  </si>
  <si>
    <t>KL1837RBE**</t>
  </si>
  <si>
    <t>KL1837ROB**</t>
  </si>
  <si>
    <t>KL1837RXB**</t>
  </si>
  <si>
    <t xml:space="preserve">   Kaspersky Anti-Virus 2011</t>
  </si>
  <si>
    <t xml:space="preserve">   Kaspersky Internet Security 2011</t>
  </si>
  <si>
    <t>4221: Kaspersky Anti-Virus for Storage</t>
  </si>
  <si>
    <t/>
  </si>
  <si>
    <t>4025: Kaspersky Endpoint Security for Smartphone</t>
  </si>
  <si>
    <t xml:space="preserve">B171: Kaspersky Endpoint Security 8 for Smartphone </t>
  </si>
  <si>
    <t>D110: Kaspersky Endpoint Security for Mac</t>
  </si>
  <si>
    <t xml:space="preserve">   Kaspersky Endpoint Security for Smartphone</t>
  </si>
  <si>
    <t>Windows+Linux+Mac</t>
  </si>
  <si>
    <t>C120: Kaspersky Endpoint Security for Linux</t>
  </si>
  <si>
    <t>SVR</t>
  </si>
  <si>
    <t>DDoS Security</t>
  </si>
  <si>
    <t>Kaspersky Hosted Security</t>
  </si>
  <si>
    <t>KL4621RAAFR</t>
  </si>
  <si>
    <t>KL4621RAAFS</t>
  </si>
  <si>
    <t>KL4621RAAHS</t>
  </si>
  <si>
    <t>KL4621RABFR</t>
  </si>
  <si>
    <t>KL4621RABFS</t>
  </si>
  <si>
    <t>KL4621RABHS</t>
  </si>
  <si>
    <t>KL4621RACFR</t>
  </si>
  <si>
    <t>KL4621RACFS</t>
  </si>
  <si>
    <t>KL4621RACHS</t>
  </si>
  <si>
    <t>KL4621RADFR</t>
  </si>
  <si>
    <t>KL4621RADFS</t>
  </si>
  <si>
    <t>KL4621RADHS</t>
  </si>
  <si>
    <t>KL4621RAEFR</t>
  </si>
  <si>
    <t>KL4621RAEFS</t>
  </si>
  <si>
    <t>KL4621RAEHS</t>
  </si>
  <si>
    <t>KL4621RAKFR</t>
  </si>
  <si>
    <t>KL4621RAKFS</t>
  </si>
  <si>
    <t>KL4621RAKHS</t>
  </si>
  <si>
    <t>KL4621RAMFR</t>
  </si>
  <si>
    <t>KL4621RAMFS</t>
  </si>
  <si>
    <t>KL4621RAMHS</t>
  </si>
  <si>
    <t>KL4621RANFR</t>
  </si>
  <si>
    <t>KL4621RANFS</t>
  </si>
  <si>
    <t>KL4621RANHS</t>
  </si>
  <si>
    <t>KL4621RAPFR</t>
  </si>
  <si>
    <t>KL4621RAPFS</t>
  </si>
  <si>
    <t>KL4621RAPHS</t>
  </si>
  <si>
    <t>KL4623RAAFR</t>
  </si>
  <si>
    <t>KL4623RAAFS</t>
  </si>
  <si>
    <t>KL4623RAAHS</t>
  </si>
  <si>
    <t>KL4623RABFR</t>
  </si>
  <si>
    <t>KL4623RABFS</t>
  </si>
  <si>
    <t>KL4623RABHS</t>
  </si>
  <si>
    <t>KL4623RACFR</t>
  </si>
  <si>
    <t>KL4623RACFS</t>
  </si>
  <si>
    <t>KL4623RACHS</t>
  </si>
  <si>
    <t>KL4623RADFR</t>
  </si>
  <si>
    <t>KL4623RADFS</t>
  </si>
  <si>
    <t>KL4623RADHS</t>
  </si>
  <si>
    <t>KL4623RAEFR</t>
  </si>
  <si>
    <t>KL4623RAEFS</t>
  </si>
  <si>
    <t>KL4623RAEHS</t>
  </si>
  <si>
    <t>KL4623RAKFR</t>
  </si>
  <si>
    <t>KL4623RAKFS</t>
  </si>
  <si>
    <t>KL4623RAKHS</t>
  </si>
  <si>
    <t>KL4623RAMFR</t>
  </si>
  <si>
    <t>KL4623RAMFS</t>
  </si>
  <si>
    <t>KL4623RAMHS</t>
  </si>
  <si>
    <t>KL4623RANFR</t>
  </si>
  <si>
    <t>KL4623RANFS</t>
  </si>
  <si>
    <t>KL4623RANHS</t>
  </si>
  <si>
    <t>KL4623RAPFR</t>
  </si>
  <si>
    <t>KL4623RAPFS</t>
  </si>
  <si>
    <t>KL4623RAPHS</t>
  </si>
  <si>
    <t>KL4625RAAFR</t>
  </si>
  <si>
    <t>KL4625RAAFS</t>
  </si>
  <si>
    <t>KL4625RAAHS</t>
  </si>
  <si>
    <t>KL4625RABFR</t>
  </si>
  <si>
    <t>KL4625RABFS</t>
  </si>
  <si>
    <t>KL4625RABHS</t>
  </si>
  <si>
    <t>KL4625RACFR</t>
  </si>
  <si>
    <t>KL4625RACFS</t>
  </si>
  <si>
    <t>KL4625RACHS</t>
  </si>
  <si>
    <t>KL4625RADFR</t>
  </si>
  <si>
    <t>KL4625RADFS</t>
  </si>
  <si>
    <t>KL4625RADHS</t>
  </si>
  <si>
    <t>KL4625RAEFR</t>
  </si>
  <si>
    <t>KL4625RAEFS</t>
  </si>
  <si>
    <t>KL4625RAEHS</t>
  </si>
  <si>
    <t>KL4625RAKFR</t>
  </si>
  <si>
    <t>KL4625RAKFS</t>
  </si>
  <si>
    <t>KL4625RAKHS</t>
  </si>
  <si>
    <t>KL4625RAMFR</t>
  </si>
  <si>
    <t>KL4625RAMFS</t>
  </si>
  <si>
    <t>KL4625RAMHS</t>
  </si>
  <si>
    <t>KL4625RANFR</t>
  </si>
  <si>
    <t>KL4625RANFS</t>
  </si>
  <si>
    <t>KL4625RANHS</t>
  </si>
  <si>
    <t>KL4625RAPFR</t>
  </si>
  <si>
    <t>KL4625RAPFS</t>
  </si>
  <si>
    <t>KL4625RAPHS</t>
  </si>
  <si>
    <t>KL4627RAAFR</t>
  </si>
  <si>
    <t>KL4627RAAFS</t>
  </si>
  <si>
    <t>KL4627RAAHS</t>
  </si>
  <si>
    <t>KL4627RABFR</t>
  </si>
  <si>
    <t>KL4627RABFS</t>
  </si>
  <si>
    <t>KL4627RABHS</t>
  </si>
  <si>
    <t>KL4627RACFR</t>
  </si>
  <si>
    <t>KL4627RACFS</t>
  </si>
  <si>
    <t>KL4627RACHS</t>
  </si>
  <si>
    <t>KL4627RADFR</t>
  </si>
  <si>
    <t>KL4627RADFS</t>
  </si>
  <si>
    <t>KL4627RADHS</t>
  </si>
  <si>
    <t>KL4627RAEFR</t>
  </si>
  <si>
    <t>KL4627RAEFS</t>
  </si>
  <si>
    <t>KL4627RAEHS</t>
  </si>
  <si>
    <t>KL4627RAKFR</t>
  </si>
  <si>
    <t>KL4627RAKFS</t>
  </si>
  <si>
    <t>KL4627RAKHS</t>
  </si>
  <si>
    <t>KL4627RAMFR</t>
  </si>
  <si>
    <t>KL4627RAMFS</t>
  </si>
  <si>
    <t>KL4627RAMHS</t>
  </si>
  <si>
    <t>KL4627RANFR</t>
  </si>
  <si>
    <t>KL4627RANFS</t>
  </si>
  <si>
    <t>KL4627RANHS</t>
  </si>
  <si>
    <t>KL4627RAPFR</t>
  </si>
  <si>
    <t>KL4627RAPFS</t>
  </si>
  <si>
    <t>KL4627RAPHS</t>
  </si>
  <si>
    <t>KL4642RAAFS</t>
  </si>
  <si>
    <t>KL4642RABFS</t>
  </si>
  <si>
    <t>KL4642RACFS</t>
  </si>
  <si>
    <t>KL4642RADFS</t>
  </si>
  <si>
    <t>KL4642RAEFS</t>
  </si>
  <si>
    <t>KL4642RAKFS</t>
  </si>
  <si>
    <t>KL4642RAMFS</t>
  </si>
  <si>
    <t>KL4642RANFS</t>
  </si>
  <si>
    <t>KL4642RAPFS</t>
  </si>
  <si>
    <t>KL4644RAAYS</t>
  </si>
  <si>
    <t>KL4644RABYS</t>
  </si>
  <si>
    <t>KL4644RACYS</t>
  </si>
  <si>
    <t>KL4644RADYS</t>
  </si>
  <si>
    <t>KL4644RAEYS</t>
  </si>
  <si>
    <t>KL4644RAKYS</t>
  </si>
  <si>
    <t>KL4644RAMYS</t>
  </si>
  <si>
    <t>KL4644RANYS</t>
  </si>
  <si>
    <t>KL4644RAPYS</t>
  </si>
  <si>
    <t>KL4645RAAFS</t>
  </si>
  <si>
    <t>KL4645RABFS</t>
  </si>
  <si>
    <t>KL4645RACFS</t>
  </si>
  <si>
    <t>KL4645RADFS</t>
  </si>
  <si>
    <t>KL4645RAEFS</t>
  </si>
  <si>
    <t>KL4645RAKFS</t>
  </si>
  <si>
    <t>KL4645RAMFS</t>
  </si>
  <si>
    <t>KL4645RANFS</t>
  </si>
  <si>
    <t>KL4645RAPFS</t>
  </si>
  <si>
    <t xml:space="preserve">   Kaspersky DDoS Prevention, Basic Level</t>
  </si>
  <si>
    <t>Resource</t>
  </si>
  <si>
    <t xml:space="preserve">   Kaspersky DDoS Prevention, Standard Level</t>
  </si>
  <si>
    <t xml:space="preserve">   Kaspersky DDoS Prevention, Advanced Level</t>
  </si>
  <si>
    <t xml:space="preserve">   Kaspersky DDoS Prevention, Ultimate Level</t>
  </si>
  <si>
    <t xml:space="preserve">   Kaspersky DDoS Prevention, Reports Option</t>
  </si>
  <si>
    <t xml:space="preserve">   Kaspersky DDoS Prevention, Extended Cover Option</t>
  </si>
  <si>
    <t xml:space="preserve">   Kaspersky DDoS Prevention, Logs Option</t>
  </si>
  <si>
    <t>KL4621RA*FR</t>
  </si>
  <si>
    <t>KL4621RA*FS</t>
  </si>
  <si>
    <t>KL4621RA*HS</t>
  </si>
  <si>
    <t>KL4623RA*FR</t>
  </si>
  <si>
    <t>KL4623RA*FS</t>
  </si>
  <si>
    <t>KL4623RA*HS</t>
  </si>
  <si>
    <t>KL4625RA*FR</t>
  </si>
  <si>
    <t>KL4625RA*FS</t>
  </si>
  <si>
    <t>KL4625RA*HS</t>
  </si>
  <si>
    <t>KL4627RA*FR</t>
  </si>
  <si>
    <t>KL4627RA*FS</t>
  </si>
  <si>
    <t>KL4627RA*HS</t>
  </si>
  <si>
    <t>KL4642RA*FS</t>
  </si>
  <si>
    <t>KL4644RA*YS</t>
  </si>
  <si>
    <t>KL4645RA*FS</t>
  </si>
  <si>
    <t>1Resource</t>
  </si>
  <si>
    <t>2Resource</t>
  </si>
  <si>
    <t>Band C: 3</t>
  </si>
  <si>
    <t>3Resource</t>
  </si>
  <si>
    <t>Band D: 4</t>
  </si>
  <si>
    <t>4Resource</t>
  </si>
  <si>
    <t>Band E: 5-9</t>
  </si>
  <si>
    <t>5-9Resource</t>
  </si>
  <si>
    <t>KL4213RCAFE</t>
  </si>
  <si>
    <t>KL4213RCA**</t>
  </si>
  <si>
    <t xml:space="preserve">   Kaspersky Anti-Virus for File Server</t>
  </si>
  <si>
    <t>FileServer</t>
  </si>
  <si>
    <t>1SVR</t>
  </si>
  <si>
    <t>KL4213RCAFQ</t>
  </si>
  <si>
    <t>KL4213RCAFR</t>
  </si>
  <si>
    <t>KL4213RCAFS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</si>
</sst>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Cyr"/>
      <family val="0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sz val="8"/>
      <color indexed="9"/>
      <name val="Arial Narrow"/>
      <family val="2"/>
    </font>
    <font>
      <u val="single"/>
      <sz val="10"/>
      <color indexed="12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color indexed="8"/>
      <name val="MS Sans Serif"/>
      <family val="2"/>
    </font>
    <font>
      <sz val="8"/>
      <name val="Microsoft Sans Serif"/>
      <family val="2"/>
    </font>
    <font>
      <sz val="8"/>
      <color indexed="17"/>
      <name val="Arial Narrow"/>
      <family val="2"/>
    </font>
    <font>
      <sz val="10"/>
      <color indexed="8"/>
      <name val="Arial Narrow"/>
      <family val="2"/>
    </font>
    <font>
      <u val="single"/>
      <sz val="10"/>
      <color indexed="12"/>
      <name val="Arial Narrow"/>
      <family val="2"/>
    </font>
    <font>
      <sz val="10"/>
      <name val="Arial Narrow"/>
      <family val="2"/>
    </font>
    <font>
      <sz val="16"/>
      <color indexed="21"/>
      <name val="Arial Narrow"/>
      <family val="2"/>
    </font>
    <font>
      <sz val="16"/>
      <name val="Arial Narrow"/>
      <family val="2"/>
    </font>
    <font>
      <sz val="8"/>
      <color indexed="58"/>
      <name val="Arial Narrow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8"/>
      <color indexed="42"/>
      <name val="Arial Narrow"/>
      <family val="2"/>
    </font>
    <font>
      <b/>
      <sz val="10"/>
      <color indexed="21"/>
      <name val="Arial Narrow"/>
      <family val="2"/>
    </font>
    <font>
      <b/>
      <sz val="8"/>
      <color indexed="17"/>
      <name val="Arial Narrow"/>
      <family val="2"/>
    </font>
    <font>
      <sz val="48"/>
      <color indexed="9"/>
      <name val="Arial"/>
      <family val="2"/>
    </font>
    <font>
      <sz val="8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hair">
        <color indexed="17"/>
      </top>
      <bottom/>
    </border>
    <border>
      <left/>
      <right/>
      <top style="hair">
        <color indexed="17"/>
      </top>
      <bottom style="hair">
        <color indexed="17"/>
      </bottom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hair">
        <color indexed="17"/>
      </left>
      <right/>
      <top style="hair">
        <color indexed="17"/>
      </top>
      <bottom style="hair">
        <color indexed="17"/>
      </bottom>
    </border>
    <border>
      <left style="thin">
        <color indexed="17"/>
      </left>
      <right style="thin">
        <color indexed="17"/>
      </right>
      <top style="hair">
        <color indexed="17"/>
      </top>
      <bottom style="hair">
        <color indexed="17"/>
      </bottom>
    </border>
    <border>
      <left/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thin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thin">
        <color indexed="17"/>
      </left>
      <right/>
      <top style="hair">
        <color indexed="17"/>
      </top>
      <bottom style="hair">
        <color indexed="17"/>
      </bottom>
    </border>
    <border>
      <left style="hair">
        <color indexed="17"/>
      </left>
      <right/>
      <top style="hair">
        <color indexed="17"/>
      </top>
      <bottom/>
    </border>
    <border>
      <left style="thin">
        <color indexed="17"/>
      </left>
      <right style="thin">
        <color indexed="17"/>
      </right>
      <top style="hair">
        <color indexed="17"/>
      </top>
      <bottom/>
    </border>
    <border>
      <left/>
      <right style="hair">
        <color indexed="17"/>
      </right>
      <top style="hair">
        <color indexed="17"/>
      </top>
      <bottom/>
    </border>
    <border>
      <left style="hair">
        <color indexed="17"/>
      </left>
      <right style="hair">
        <color indexed="17"/>
      </right>
      <top style="hair">
        <color indexed="17"/>
      </top>
      <bottom/>
    </border>
    <border>
      <left style="thin">
        <color indexed="17"/>
      </left>
      <right style="hair">
        <color indexed="17"/>
      </right>
      <top style="hair">
        <color indexed="17"/>
      </top>
      <bottom/>
    </border>
    <border>
      <left style="thin">
        <color indexed="17"/>
      </left>
      <right/>
      <top style="hair">
        <color indexed="17"/>
      </top>
      <bottom/>
    </border>
    <border>
      <left/>
      <right/>
      <top/>
      <bottom style="hair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43" fillId="6" borderId="0" applyNumberFormat="0" applyBorder="0" applyAlignment="0" applyProtection="0"/>
    <xf numFmtId="0" fontId="43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3" fillId="6" borderId="0" applyNumberFormat="0" applyBorder="0" applyAlignment="0" applyProtection="0"/>
    <xf numFmtId="0" fontId="43" fillId="10" borderId="0" applyNumberFormat="0" applyBorder="0" applyAlignment="0" applyProtection="0"/>
    <xf numFmtId="0" fontId="43" fillId="9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35" fillId="3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39" fillId="8" borderId="6" applyNumberFormat="0" applyAlignment="0" applyProtection="0"/>
    <xf numFmtId="0" fontId="28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3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4" borderId="7" applyNumberFormat="0" applyFon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68" applyFont="1" applyFill="1" applyAlignment="1">
      <alignment vertical="center"/>
      <protection/>
    </xf>
    <xf numFmtId="4" fontId="3" fillId="0" borderId="0" xfId="68" applyNumberFormat="1" applyFont="1" applyAlignment="1">
      <alignment horizontal="left" vertical="center"/>
      <protection/>
    </xf>
    <xf numFmtId="4" fontId="3" fillId="0" borderId="0" xfId="68" applyNumberFormat="1" applyFont="1" applyAlignment="1">
      <alignment vertical="center"/>
      <protection/>
    </xf>
    <xf numFmtId="0" fontId="3" fillId="0" borderId="0" xfId="68" applyFont="1" applyAlignment="1">
      <alignment vertical="center"/>
      <protection/>
    </xf>
    <xf numFmtId="0" fontId="5" fillId="0" borderId="0" xfId="69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3" borderId="9" xfId="0" applyFont="1" applyFill="1" applyBorder="1" applyAlignment="1">
      <alignment/>
    </xf>
    <xf numFmtId="0" fontId="9" fillId="15" borderId="10" xfId="0" applyFont="1" applyFill="1" applyBorder="1" applyAlignment="1">
      <alignment/>
    </xf>
    <xf numFmtId="0" fontId="9" fillId="15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16" borderId="13" xfId="0" applyFont="1" applyFill="1" applyBorder="1" applyAlignment="1">
      <alignment/>
    </xf>
    <xf numFmtId="0" fontId="10" fillId="9" borderId="11" xfId="0" applyFont="1" applyFill="1" applyBorder="1" applyAlignment="1">
      <alignment horizontal="center"/>
    </xf>
    <xf numFmtId="0" fontId="9" fillId="7" borderId="14" xfId="0" applyFont="1" applyFill="1" applyBorder="1" applyAlignment="1">
      <alignment/>
    </xf>
    <xf numFmtId="0" fontId="9" fillId="7" borderId="15" xfId="0" applyFont="1" applyFill="1" applyBorder="1" applyAlignment="1">
      <alignment/>
    </xf>
    <xf numFmtId="0" fontId="10" fillId="7" borderId="15" xfId="0" applyFont="1" applyFill="1" applyBorder="1" applyAlignment="1">
      <alignment/>
    </xf>
    <xf numFmtId="0" fontId="10" fillId="7" borderId="16" xfId="0" applyFont="1" applyFill="1" applyBorder="1" applyAlignment="1">
      <alignment/>
    </xf>
    <xf numFmtId="0" fontId="3" fillId="16" borderId="17" xfId="0" applyFont="1" applyFill="1" applyBorder="1" applyAlignment="1">
      <alignment/>
    </xf>
    <xf numFmtId="0" fontId="10" fillId="7" borderId="18" xfId="0" applyFont="1" applyFill="1" applyBorder="1" applyAlignment="1">
      <alignment/>
    </xf>
    <xf numFmtId="0" fontId="10" fillId="7" borderId="19" xfId="0" applyFont="1" applyFill="1" applyBorder="1" applyAlignment="1">
      <alignment/>
    </xf>
    <xf numFmtId="14" fontId="9" fillId="7" borderId="14" xfId="0" applyNumberFormat="1" applyFont="1" applyFill="1" applyBorder="1" applyAlignment="1">
      <alignment/>
    </xf>
    <xf numFmtId="0" fontId="11" fillId="3" borderId="9" xfId="0" applyFont="1" applyFill="1" applyBorder="1" applyAlignment="1">
      <alignment/>
    </xf>
    <xf numFmtId="0" fontId="9" fillId="4" borderId="14" xfId="0" applyFont="1" applyFill="1" applyBorder="1" applyAlignment="1">
      <alignment/>
    </xf>
    <xf numFmtId="0" fontId="9" fillId="4" borderId="9" xfId="0" applyFont="1" applyFill="1" applyBorder="1" applyAlignment="1">
      <alignment/>
    </xf>
    <xf numFmtId="0" fontId="8" fillId="4" borderId="14" xfId="57" applyFill="1" applyBorder="1" applyAlignment="1" applyProtection="1">
      <alignment/>
      <protection/>
    </xf>
    <xf numFmtId="0" fontId="3" fillId="4" borderId="9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3" fillId="0" borderId="9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0" fontId="3" fillId="10" borderId="0" xfId="0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14" fillId="9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textRotation="90"/>
    </xf>
    <xf numFmtId="0" fontId="7" fillId="17" borderId="0" xfId="0" applyFont="1" applyFill="1" applyBorder="1" applyAlignment="1">
      <alignment/>
    </xf>
    <xf numFmtId="0" fontId="3" fillId="17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" fontId="3" fillId="2" borderId="0" xfId="68" applyNumberFormat="1" applyFont="1" applyFill="1" applyBorder="1" applyAlignment="1">
      <alignment vertical="center"/>
      <protection/>
    </xf>
    <xf numFmtId="0" fontId="3" fillId="10" borderId="0" xfId="0" applyFont="1" applyFill="1" applyAlignment="1">
      <alignment/>
    </xf>
    <xf numFmtId="0" fontId="3" fillId="9" borderId="0" xfId="0" applyFont="1" applyFill="1" applyAlignment="1">
      <alignment/>
    </xf>
    <xf numFmtId="0" fontId="5" fillId="10" borderId="0" xfId="69" applyFont="1" applyFill="1" applyBorder="1" applyAlignment="1">
      <alignment horizontal="center" vertical="center"/>
      <protection/>
    </xf>
    <xf numFmtId="0" fontId="14" fillId="9" borderId="0" xfId="69" applyFont="1" applyFill="1" applyBorder="1" applyAlignment="1">
      <alignment horizontal="left" vertical="center"/>
      <protection/>
    </xf>
    <xf numFmtId="0" fontId="5" fillId="0" borderId="0" xfId="69" applyFont="1" applyFill="1" applyBorder="1" applyAlignment="1">
      <alignment horizontal="left" vertical="center"/>
      <protection/>
    </xf>
    <xf numFmtId="0" fontId="3" fillId="0" borderId="0" xfId="68" applyFont="1" applyAlignment="1">
      <alignment horizontal="left" vertical="center"/>
      <protection/>
    </xf>
    <xf numFmtId="0" fontId="3" fillId="0" borderId="0" xfId="0" applyFont="1" applyAlignment="1">
      <alignment horizontal="left"/>
    </xf>
    <xf numFmtId="0" fontId="14" fillId="9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" fillId="18" borderId="0" xfId="69" applyFont="1" applyFill="1" applyBorder="1" applyAlignment="1">
      <alignment horizontal="center" vertical="center"/>
      <protection/>
    </xf>
    <xf numFmtId="0" fontId="15" fillId="19" borderId="20" xfId="43" applyFont="1" applyFill="1" applyBorder="1" applyAlignment="1">
      <alignment horizontal="center"/>
      <protection/>
    </xf>
    <xf numFmtId="0" fontId="15" fillId="0" borderId="21" xfId="43" applyFont="1" applyFill="1" applyBorder="1" applyAlignment="1">
      <alignment wrapText="1"/>
      <protection/>
    </xf>
    <xf numFmtId="0" fontId="15" fillId="0" borderId="21" xfId="43" applyFont="1" applyFill="1" applyBorder="1" applyAlignment="1">
      <alignment horizontal="right" wrapText="1"/>
      <protection/>
    </xf>
    <xf numFmtId="0" fontId="16" fillId="0" borderId="0" xfId="57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13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5" xfId="0" applyFont="1" applyBorder="1" applyAlignment="1">
      <alignment/>
    </xf>
    <xf numFmtId="0" fontId="19" fillId="0" borderId="0" xfId="0" applyFont="1" applyBorder="1" applyAlignment="1">
      <alignment horizontal="left"/>
    </xf>
    <xf numFmtId="14" fontId="19" fillId="0" borderId="0" xfId="0" applyNumberFormat="1" applyFont="1" applyBorder="1" applyAlignment="1">
      <alignment horizontal="left"/>
    </xf>
    <xf numFmtId="0" fontId="17" fillId="0" borderId="26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20" fillId="9" borderId="0" xfId="0" applyFont="1" applyFill="1" applyAlignment="1">
      <alignment/>
    </xf>
    <xf numFmtId="0" fontId="20" fillId="9" borderId="0" xfId="0" applyFont="1" applyFill="1" applyBorder="1" applyAlignment="1">
      <alignment/>
    </xf>
    <xf numFmtId="0" fontId="20" fillId="9" borderId="0" xfId="69" applyFont="1" applyFill="1" applyBorder="1" applyAlignment="1">
      <alignment horizontal="left" vertical="center"/>
      <protection/>
    </xf>
    <xf numFmtId="0" fontId="20" fillId="9" borderId="0" xfId="0" applyFont="1" applyFill="1" applyBorder="1" applyAlignment="1">
      <alignment horizontal="left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 horizontal="center" textRotation="90"/>
    </xf>
    <xf numFmtId="1" fontId="3" fillId="0" borderId="27" xfId="0" applyNumberFormat="1" applyFont="1" applyBorder="1" applyAlignment="1">
      <alignment/>
    </xf>
    <xf numFmtId="0" fontId="20" fillId="4" borderId="0" xfId="57" applyFont="1" applyFill="1" applyBorder="1" applyAlignment="1" applyProtection="1">
      <alignment/>
      <protection/>
    </xf>
    <xf numFmtId="0" fontId="3" fillId="4" borderId="0" xfId="0" applyFont="1" applyFill="1" applyBorder="1" applyAlignment="1">
      <alignment vertical="top" wrapText="1"/>
    </xf>
    <xf numFmtId="0" fontId="3" fillId="4" borderId="28" xfId="0" applyFont="1" applyFill="1" applyBorder="1" applyAlignment="1">
      <alignment vertical="top" wrapText="1"/>
    </xf>
    <xf numFmtId="0" fontId="3" fillId="4" borderId="29" xfId="0" applyFont="1" applyFill="1" applyBorder="1" applyAlignment="1">
      <alignment vertical="top" wrapText="1"/>
    </xf>
    <xf numFmtId="0" fontId="3" fillId="2" borderId="28" xfId="0" applyFont="1" applyFill="1" applyBorder="1" applyAlignment="1">
      <alignment vertical="top" wrapText="1"/>
    </xf>
    <xf numFmtId="0" fontId="3" fillId="3" borderId="17" xfId="0" applyFont="1" applyFill="1" applyBorder="1" applyAlignment="1">
      <alignment/>
    </xf>
    <xf numFmtId="0" fontId="0" fillId="3" borderId="9" xfId="0" applyFill="1" applyBorder="1" applyAlignment="1">
      <alignment/>
    </xf>
    <xf numFmtId="0" fontId="3" fillId="3" borderId="16" xfId="0" applyFont="1" applyFill="1" applyBorder="1" applyAlignment="1">
      <alignment/>
    </xf>
    <xf numFmtId="0" fontId="0" fillId="3" borderId="12" xfId="0" applyFill="1" applyBorder="1" applyAlignment="1">
      <alignment/>
    </xf>
    <xf numFmtId="0" fontId="9" fillId="15" borderId="30" xfId="0" applyFont="1" applyFill="1" applyBorder="1" applyAlignment="1">
      <alignment/>
    </xf>
    <xf numFmtId="0" fontId="21" fillId="4" borderId="9" xfId="0" applyFont="1" applyFill="1" applyBorder="1" applyAlignment="1">
      <alignment horizontal="center"/>
    </xf>
    <xf numFmtId="0" fontId="9" fillId="15" borderId="31" xfId="0" applyFont="1" applyFill="1" applyBorder="1" applyAlignment="1">
      <alignment horizontal="center"/>
    </xf>
    <xf numFmtId="0" fontId="9" fillId="15" borderId="32" xfId="0" applyFont="1" applyFill="1" applyBorder="1" applyAlignment="1">
      <alignment horizontal="center"/>
    </xf>
    <xf numFmtId="0" fontId="9" fillId="15" borderId="33" xfId="0" applyFont="1" applyFill="1" applyBorder="1" applyAlignment="1">
      <alignment horizontal="center"/>
    </xf>
    <xf numFmtId="0" fontId="9" fillId="9" borderId="31" xfId="0" applyFont="1" applyFill="1" applyBorder="1" applyAlignment="1">
      <alignment horizontal="center"/>
    </xf>
    <xf numFmtId="0" fontId="3" fillId="10" borderId="0" xfId="0" applyFont="1" applyFill="1" applyBorder="1" applyAlignment="1">
      <alignment/>
    </xf>
    <xf numFmtId="0" fontId="3" fillId="9" borderId="0" xfId="0" applyFont="1" applyFill="1" applyBorder="1" applyAlignment="1">
      <alignment/>
    </xf>
    <xf numFmtId="1" fontId="3" fillId="0" borderId="0" xfId="0" applyNumberFormat="1" applyFont="1" applyAlignment="1">
      <alignment/>
    </xf>
    <xf numFmtId="0" fontId="3" fillId="4" borderId="0" xfId="57" applyFont="1" applyFill="1" applyBorder="1" applyAlignment="1" applyProtection="1">
      <alignment/>
      <protection/>
    </xf>
    <xf numFmtId="0" fontId="3" fillId="4" borderId="0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4" borderId="29" xfId="0" applyFont="1" applyFill="1" applyBorder="1" applyAlignment="1">
      <alignment wrapText="1"/>
    </xf>
    <xf numFmtId="0" fontId="3" fillId="2" borderId="29" xfId="0" applyFont="1" applyFill="1" applyBorder="1" applyAlignment="1">
      <alignment vertical="top" wrapText="1"/>
    </xf>
    <xf numFmtId="0" fontId="11" fillId="3" borderId="9" xfId="0" applyFont="1" applyFill="1" applyBorder="1" applyAlignment="1">
      <alignment/>
    </xf>
    <xf numFmtId="0" fontId="3" fillId="0" borderId="0" xfId="68" applyFont="1" applyFill="1" applyAlignment="1" applyProtection="1">
      <alignment vertical="center"/>
      <protection/>
    </xf>
    <xf numFmtId="4" fontId="3" fillId="0" borderId="0" xfId="68" applyNumberFormat="1" applyFont="1" applyAlignment="1" applyProtection="1">
      <alignment horizontal="left" vertical="center"/>
      <protection/>
    </xf>
    <xf numFmtId="4" fontId="3" fillId="0" borderId="0" xfId="68" applyNumberFormat="1" applyFont="1" applyAlignment="1" applyProtection="1">
      <alignment vertical="center"/>
      <protection/>
    </xf>
    <xf numFmtId="0" fontId="3" fillId="0" borderId="0" xfId="68" applyFont="1" applyAlignment="1" applyProtection="1">
      <alignment vertical="center"/>
      <protection/>
    </xf>
    <xf numFmtId="0" fontId="5" fillId="0" borderId="0" xfId="69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10" borderId="0" xfId="0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3" fillId="9" borderId="0" xfId="0" applyFont="1" applyFill="1" applyBorder="1" applyAlignment="1" applyProtection="1">
      <alignment/>
      <protection/>
    </xf>
    <xf numFmtId="0" fontId="3" fillId="9" borderId="0" xfId="0" applyFont="1" applyFill="1" applyBorder="1" applyAlignment="1" applyProtection="1">
      <alignment vertical="center"/>
      <protection/>
    </xf>
    <xf numFmtId="0" fontId="3" fillId="9" borderId="0" xfId="0" applyFont="1" applyFill="1" applyBorder="1" applyAlignment="1" applyProtection="1">
      <alignment horizontal="center"/>
      <protection/>
    </xf>
    <xf numFmtId="0" fontId="7" fillId="17" borderId="0" xfId="0" applyFont="1" applyFill="1" applyBorder="1" applyAlignment="1" applyProtection="1">
      <alignment/>
      <protection/>
    </xf>
    <xf numFmtId="0" fontId="7" fillId="17" borderId="0" xfId="0" applyFont="1" applyFill="1" applyBorder="1" applyAlignment="1" applyProtection="1">
      <alignment vertical="center"/>
      <protection/>
    </xf>
    <xf numFmtId="0" fontId="7" fillId="17" borderId="0" xfId="0" applyFont="1" applyFill="1" applyBorder="1" applyAlignment="1" applyProtection="1">
      <alignment horizontal="center"/>
      <protection/>
    </xf>
    <xf numFmtId="0" fontId="3" fillId="20" borderId="0" xfId="0" applyFont="1" applyFill="1" applyBorder="1" applyAlignment="1" applyProtection="1">
      <alignment/>
      <protection/>
    </xf>
    <xf numFmtId="0" fontId="20" fillId="20" borderId="0" xfId="0" applyFont="1" applyFill="1" applyBorder="1" applyAlignment="1" applyProtection="1">
      <alignment/>
      <protection/>
    </xf>
    <xf numFmtId="0" fontId="3" fillId="20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Alignment="1" applyProtection="1">
      <alignment/>
      <protection/>
    </xf>
    <xf numFmtId="4" fontId="3" fillId="20" borderId="0" xfId="0" applyNumberFormat="1" applyFont="1" applyFill="1" applyBorder="1" applyAlignment="1" applyProtection="1">
      <alignment/>
      <protection/>
    </xf>
    <xf numFmtId="4" fontId="7" fillId="17" borderId="0" xfId="0" applyNumberFormat="1" applyFont="1" applyFill="1" applyBorder="1" applyAlignment="1" applyProtection="1">
      <alignment/>
      <protection/>
    </xf>
    <xf numFmtId="4" fontId="3" fillId="17" borderId="0" xfId="68" applyNumberFormat="1" applyFont="1" applyFill="1" applyAlignment="1" applyProtection="1">
      <alignment vertical="center"/>
      <protection/>
    </xf>
    <xf numFmtId="4" fontId="7" fillId="20" borderId="0" xfId="0" applyNumberFormat="1" applyFont="1" applyFill="1" applyBorder="1" applyAlignment="1" applyProtection="1">
      <alignment/>
      <protection/>
    </xf>
    <xf numFmtId="4" fontId="3" fillId="4" borderId="29" xfId="68" applyNumberFormat="1" applyFont="1" applyFill="1" applyBorder="1" applyAlignment="1" applyProtection="1">
      <alignment horizontal="left" vertical="center" indent="1"/>
      <protection/>
    </xf>
    <xf numFmtId="4" fontId="3" fillId="4" borderId="29" xfId="0" applyNumberFormat="1" applyFont="1" applyFill="1" applyBorder="1" applyAlignment="1" applyProtection="1">
      <alignment horizontal="left" indent="1"/>
      <protection/>
    </xf>
    <xf numFmtId="4" fontId="3" fillId="4" borderId="28" xfId="0" applyNumberFormat="1" applyFont="1" applyFill="1" applyBorder="1" applyAlignment="1" applyProtection="1">
      <alignment horizontal="left" indent="1"/>
      <protection/>
    </xf>
    <xf numFmtId="4" fontId="3" fillId="20" borderId="0" xfId="0" applyNumberFormat="1" applyFont="1" applyFill="1" applyAlignment="1" applyProtection="1">
      <alignment/>
      <protection/>
    </xf>
    <xf numFmtId="4" fontId="3" fillId="20" borderId="0" xfId="0" applyNumberFormat="1" applyFont="1" applyFill="1" applyBorder="1" applyAlignment="1" applyProtection="1">
      <alignment horizontal="left" indent="1"/>
      <protection/>
    </xf>
    <xf numFmtId="0" fontId="3" fillId="20" borderId="0" xfId="0" applyFont="1" applyFill="1" applyBorder="1" applyAlignment="1" applyProtection="1">
      <alignment horizontal="left" indent="1"/>
      <protection/>
    </xf>
    <xf numFmtId="4" fontId="3" fillId="0" borderId="0" xfId="0" applyNumberFormat="1" applyFont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4" fontId="9" fillId="2" borderId="29" xfId="0" applyNumberFormat="1" applyFont="1" applyFill="1" applyBorder="1" applyAlignment="1" applyProtection="1">
      <alignment/>
      <protection locked="0"/>
    </xf>
    <xf numFmtId="4" fontId="3" fillId="2" borderId="29" xfId="0" applyNumberFormat="1" applyFont="1" applyFill="1" applyBorder="1" applyAlignment="1" applyProtection="1">
      <alignment/>
      <protection locked="0"/>
    </xf>
    <xf numFmtId="0" fontId="20" fillId="9" borderId="0" xfId="0" applyFont="1" applyFill="1" applyBorder="1" applyAlignment="1">
      <alignment/>
    </xf>
    <xf numFmtId="164" fontId="3" fillId="2" borderId="29" xfId="74" applyNumberFormat="1" applyFont="1" applyFill="1" applyBorder="1" applyAlignment="1" applyProtection="1">
      <alignment/>
      <protection locked="0"/>
    </xf>
    <xf numFmtId="164" fontId="3" fillId="2" borderId="28" xfId="74" applyNumberFormat="1" applyFont="1" applyFill="1" applyBorder="1" applyAlignment="1" applyProtection="1">
      <alignment/>
      <protection locked="0"/>
    </xf>
    <xf numFmtId="4" fontId="7" fillId="17" borderId="0" xfId="0" applyNumberFormat="1" applyFont="1" applyFill="1" applyBorder="1" applyAlignment="1" applyProtection="1">
      <alignment horizontal="left" indent="1"/>
      <protection/>
    </xf>
    <xf numFmtId="4" fontId="7" fillId="17" borderId="0" xfId="68" applyNumberFormat="1" applyFont="1" applyFill="1" applyAlignment="1" applyProtection="1">
      <alignment horizontal="left" vertical="center" indent="1"/>
      <protection/>
    </xf>
    <xf numFmtId="0" fontId="14" fillId="3" borderId="9" xfId="0" applyFont="1" applyFill="1" applyBorder="1" applyAlignment="1">
      <alignment horizontal="left" indent="1"/>
    </xf>
    <xf numFmtId="0" fontId="25" fillId="3" borderId="9" xfId="0" applyFont="1" applyFill="1" applyBorder="1" applyAlignment="1">
      <alignment horizontal="left" indent="1"/>
    </xf>
    <xf numFmtId="0" fontId="3" fillId="2" borderId="0" xfId="68" applyFont="1" applyFill="1" applyBorder="1" applyAlignment="1" applyProtection="1">
      <alignment horizontal="right" vertical="center"/>
      <protection/>
    </xf>
    <xf numFmtId="43" fontId="3" fillId="2" borderId="0" xfId="77" applyFont="1" applyFill="1" applyBorder="1" applyAlignment="1" applyProtection="1">
      <alignment vertical="center"/>
      <protection/>
    </xf>
    <xf numFmtId="3" fontId="7" fillId="20" borderId="0" xfId="0" applyNumberFormat="1" applyFont="1" applyFill="1" applyBorder="1" applyAlignment="1" applyProtection="1">
      <alignment/>
      <protection hidden="1"/>
    </xf>
    <xf numFmtId="3" fontId="3" fillId="2" borderId="29" xfId="0" applyNumberFormat="1" applyFont="1" applyFill="1" applyBorder="1" applyAlignment="1" applyProtection="1">
      <alignment/>
      <protection hidden="1" locked="0"/>
    </xf>
    <xf numFmtId="3" fontId="3" fillId="2" borderId="28" xfId="0" applyNumberFormat="1" applyFont="1" applyFill="1" applyBorder="1" applyAlignment="1" applyProtection="1">
      <alignment/>
      <protection hidden="1" locked="0"/>
    </xf>
    <xf numFmtId="3" fontId="7" fillId="20" borderId="0" xfId="0" applyNumberFormat="1" applyFont="1" applyFill="1" applyBorder="1" applyAlignment="1" applyProtection="1">
      <alignment horizontal="center"/>
      <protection hidden="1"/>
    </xf>
    <xf numFmtId="3" fontId="3" fillId="2" borderId="29" xfId="0" applyNumberFormat="1" applyFont="1" applyFill="1" applyBorder="1" applyAlignment="1" applyProtection="1">
      <alignment horizontal="center"/>
      <protection hidden="1" locked="0"/>
    </xf>
    <xf numFmtId="3" fontId="3" fillId="2" borderId="28" xfId="0" applyNumberFormat="1" applyFont="1" applyFill="1" applyBorder="1" applyAlignment="1" applyProtection="1">
      <alignment horizontal="center"/>
      <protection hidden="1" locked="0"/>
    </xf>
    <xf numFmtId="4" fontId="3" fillId="4" borderId="34" xfId="68" applyNumberFormat="1" applyFont="1" applyFill="1" applyBorder="1" applyAlignment="1" applyProtection="1">
      <alignment horizontal="left" vertical="center" indent="1"/>
      <protection hidden="1"/>
    </xf>
    <xf numFmtId="3" fontId="3" fillId="4" borderId="35" xfId="68" applyNumberFormat="1" applyFont="1" applyFill="1" applyBorder="1" applyAlignment="1" applyProtection="1">
      <alignment vertical="center"/>
      <protection hidden="1"/>
    </xf>
    <xf numFmtId="4" fontId="3" fillId="4" borderId="36" xfId="68" applyNumberFormat="1" applyFont="1" applyFill="1" applyBorder="1" applyAlignment="1" applyProtection="1">
      <alignment vertical="center"/>
      <protection hidden="1"/>
    </xf>
    <xf numFmtId="4" fontId="3" fillId="4" borderId="37" xfId="68" applyNumberFormat="1" applyFont="1" applyFill="1" applyBorder="1" applyAlignment="1" applyProtection="1">
      <alignment vertical="center"/>
      <protection hidden="1"/>
    </xf>
    <xf numFmtId="164" fontId="3" fillId="2" borderId="29" xfId="74" applyNumberFormat="1" applyFont="1" applyFill="1" applyBorder="1" applyAlignment="1" applyProtection="1">
      <alignment vertical="center"/>
      <protection hidden="1" locked="0"/>
    </xf>
    <xf numFmtId="4" fontId="3" fillId="4" borderId="38" xfId="68" applyNumberFormat="1" applyFont="1" applyFill="1" applyBorder="1" applyAlignment="1" applyProtection="1">
      <alignment vertical="center"/>
      <protection hidden="1"/>
    </xf>
    <xf numFmtId="4" fontId="23" fillId="4" borderId="39" xfId="68" applyNumberFormat="1" applyFont="1" applyFill="1" applyBorder="1" applyAlignment="1" applyProtection="1">
      <alignment vertical="center"/>
      <protection hidden="1"/>
    </xf>
    <xf numFmtId="4" fontId="23" fillId="4" borderId="34" xfId="68" applyNumberFormat="1" applyFont="1" applyFill="1" applyBorder="1" applyAlignment="1" applyProtection="1">
      <alignment vertical="center"/>
      <protection hidden="1"/>
    </xf>
    <xf numFmtId="4" fontId="3" fillId="4" borderId="40" xfId="68" applyNumberFormat="1" applyFont="1" applyFill="1" applyBorder="1" applyAlignment="1" applyProtection="1">
      <alignment horizontal="left" vertical="center" indent="1"/>
      <protection hidden="1"/>
    </xf>
    <xf numFmtId="3" fontId="3" fillId="4" borderId="41" xfId="68" applyNumberFormat="1" applyFont="1" applyFill="1" applyBorder="1" applyAlignment="1" applyProtection="1">
      <alignment vertical="center"/>
      <protection hidden="1"/>
    </xf>
    <xf numFmtId="4" fontId="3" fillId="4" borderId="42" xfId="68" applyNumberFormat="1" applyFont="1" applyFill="1" applyBorder="1" applyAlignment="1" applyProtection="1">
      <alignment vertical="center"/>
      <protection hidden="1"/>
    </xf>
    <xf numFmtId="4" fontId="3" fillId="4" borderId="43" xfId="68" applyNumberFormat="1" applyFont="1" applyFill="1" applyBorder="1" applyAlignment="1" applyProtection="1">
      <alignment vertical="center"/>
      <protection hidden="1"/>
    </xf>
    <xf numFmtId="164" fontId="3" fillId="2" borderId="28" xfId="74" applyNumberFormat="1" applyFont="1" applyFill="1" applyBorder="1" applyAlignment="1" applyProtection="1">
      <alignment vertical="center"/>
      <protection hidden="1" locked="0"/>
    </xf>
    <xf numFmtId="4" fontId="3" fillId="4" borderId="44" xfId="68" applyNumberFormat="1" applyFont="1" applyFill="1" applyBorder="1" applyAlignment="1" applyProtection="1">
      <alignment vertical="center"/>
      <protection hidden="1"/>
    </xf>
    <xf numFmtId="4" fontId="23" fillId="4" borderId="45" xfId="68" applyNumberFormat="1" applyFont="1" applyFill="1" applyBorder="1" applyAlignment="1" applyProtection="1">
      <alignment vertical="center"/>
      <protection hidden="1"/>
    </xf>
    <xf numFmtId="4" fontId="23" fillId="4" borderId="40" xfId="68" applyNumberFormat="1" applyFont="1" applyFill="1" applyBorder="1" applyAlignment="1" applyProtection="1">
      <alignment vertical="center"/>
      <protection hidden="1"/>
    </xf>
    <xf numFmtId="4" fontId="3" fillId="17" borderId="0" xfId="0" applyNumberFormat="1" applyFont="1" applyFill="1" applyBorder="1" applyAlignment="1" applyProtection="1">
      <alignment/>
      <protection hidden="1"/>
    </xf>
    <xf numFmtId="4" fontId="3" fillId="4" borderId="34" xfId="0" applyNumberFormat="1" applyFont="1" applyFill="1" applyBorder="1" applyAlignment="1" applyProtection="1">
      <alignment horizontal="left" indent="1"/>
      <protection hidden="1"/>
    </xf>
    <xf numFmtId="3" fontId="3" fillId="4" borderId="35" xfId="0" applyNumberFormat="1" applyFont="1" applyFill="1" applyBorder="1" applyAlignment="1" applyProtection="1">
      <alignment/>
      <protection hidden="1"/>
    </xf>
    <xf numFmtId="164" fontId="3" fillId="2" borderId="29" xfId="74" applyNumberFormat="1" applyFont="1" applyFill="1" applyBorder="1" applyAlignment="1" applyProtection="1">
      <alignment/>
      <protection hidden="1" locked="0"/>
    </xf>
    <xf numFmtId="4" fontId="3" fillId="4" borderId="40" xfId="0" applyNumberFormat="1" applyFont="1" applyFill="1" applyBorder="1" applyAlignment="1" applyProtection="1">
      <alignment horizontal="left" indent="1"/>
      <protection hidden="1"/>
    </xf>
    <xf numFmtId="3" fontId="3" fillId="4" borderId="41" xfId="0" applyNumberFormat="1" applyFont="1" applyFill="1" applyBorder="1" applyAlignment="1" applyProtection="1">
      <alignment/>
      <protection hidden="1"/>
    </xf>
    <xf numFmtId="164" fontId="3" fillId="2" borderId="28" xfId="74" applyNumberFormat="1" applyFont="1" applyFill="1" applyBorder="1" applyAlignment="1" applyProtection="1">
      <alignment/>
      <protection hidden="1" locked="0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3" fillId="2" borderId="28" xfId="0" applyNumberFormat="1" applyFont="1" applyFill="1" applyBorder="1" applyAlignment="1">
      <alignment vertical="top" wrapText="1"/>
    </xf>
    <xf numFmtId="0" fontId="5" fillId="19" borderId="20" xfId="46" applyFont="1" applyFill="1" applyBorder="1" applyAlignment="1">
      <alignment horizontal="center"/>
      <protection/>
    </xf>
    <xf numFmtId="0" fontId="5" fillId="0" borderId="21" xfId="46" applyFont="1" applyFill="1" applyBorder="1" applyAlignment="1">
      <alignment/>
      <protection/>
    </xf>
    <xf numFmtId="0" fontId="5" fillId="0" borderId="21" xfId="46" applyFont="1" applyFill="1" applyBorder="1" applyAlignment="1">
      <alignment horizontal="right"/>
      <protection/>
    </xf>
    <xf numFmtId="0" fontId="5" fillId="0" borderId="21" xfId="45" applyFont="1" applyFill="1" applyBorder="1" applyAlignment="1">
      <alignment/>
      <protection/>
    </xf>
    <xf numFmtId="0" fontId="5" fillId="0" borderId="21" xfId="45" applyFont="1" applyFill="1" applyBorder="1" applyAlignment="1">
      <alignment horizontal="right"/>
      <protection/>
    </xf>
    <xf numFmtId="46" fontId="5" fillId="0" borderId="21" xfId="45" applyNumberFormat="1" applyFont="1" applyFill="1" applyBorder="1" applyAlignment="1">
      <alignment/>
      <protection/>
    </xf>
    <xf numFmtId="0" fontId="13" fillId="0" borderId="0" xfId="40" applyFont="1" applyFill="1" applyAlignment="1">
      <alignment horizontal="left"/>
      <protection/>
    </xf>
    <xf numFmtId="0" fontId="12" fillId="0" borderId="0" xfId="40" applyFont="1" applyFill="1" applyAlignment="1">
      <alignment horizontal="right"/>
      <protection/>
    </xf>
    <xf numFmtId="0" fontId="13" fillId="0" borderId="0" xfId="47" applyFont="1" applyFill="1" applyAlignment="1">
      <alignment horizontal="left"/>
      <protection/>
    </xf>
    <xf numFmtId="0" fontId="12" fillId="0" borderId="0" xfId="47" applyFont="1" applyFill="1" applyAlignment="1">
      <alignment horizontal="left"/>
      <protection/>
    </xf>
    <xf numFmtId="0" fontId="12" fillId="0" borderId="0" xfId="47" applyFont="1" applyFill="1" applyAlignment="1">
      <alignment horizontal="right"/>
      <protection/>
    </xf>
    <xf numFmtId="4" fontId="12" fillId="0" borderId="0" xfId="47" applyNumberFormat="1" applyFont="1" applyFill="1" applyAlignment="1">
      <alignment horizontal="right"/>
      <protection/>
    </xf>
    <xf numFmtId="0" fontId="13" fillId="0" borderId="0" xfId="36" applyFont="1" applyFill="1" applyAlignment="1">
      <alignment horizontal="left"/>
      <protection/>
    </xf>
    <xf numFmtId="0" fontId="12" fillId="0" borderId="0" xfId="36" applyFont="1" applyFill="1" applyAlignment="1">
      <alignment horizontal="left"/>
      <protection/>
    </xf>
    <xf numFmtId="0" fontId="12" fillId="0" borderId="0" xfId="36" applyFont="1" applyFill="1" applyAlignment="1">
      <alignment horizontal="right"/>
      <protection/>
    </xf>
    <xf numFmtId="0" fontId="0" fillId="0" borderId="0" xfId="36">
      <alignment/>
      <protection/>
    </xf>
    <xf numFmtId="0" fontId="12" fillId="0" borderId="0" xfId="70" applyFont="1" applyFill="1" applyAlignment="1">
      <alignment horizontal="left"/>
      <protection/>
    </xf>
    <xf numFmtId="0" fontId="13" fillId="0" borderId="0" xfId="42" applyFont="1" applyFill="1" applyAlignment="1">
      <alignment horizontal="left"/>
      <protection/>
    </xf>
    <xf numFmtId="0" fontId="12" fillId="0" borderId="0" xfId="42" applyFont="1" applyFill="1" applyAlignment="1">
      <alignment horizontal="left"/>
      <protection/>
    </xf>
    <xf numFmtId="0" fontId="12" fillId="0" borderId="0" xfId="42" applyFont="1" applyFill="1" applyAlignment="1">
      <alignment horizontal="right"/>
      <protection/>
    </xf>
    <xf numFmtId="0" fontId="0" fillId="0" borderId="0" xfId="42">
      <alignment/>
      <protection/>
    </xf>
    <xf numFmtId="4" fontId="12" fillId="0" borderId="0" xfId="42" applyNumberFormat="1" applyFont="1" applyFill="1" applyAlignment="1">
      <alignment horizontal="right"/>
      <protection/>
    </xf>
    <xf numFmtId="0" fontId="12" fillId="0" borderId="0" xfId="39" applyFont="1" applyFill="1" applyAlignment="1">
      <alignment horizontal="left"/>
      <protection/>
    </xf>
    <xf numFmtId="0" fontId="12" fillId="0" borderId="0" xfId="39" applyFont="1" applyFill="1" applyAlignment="1">
      <alignment horizontal="right"/>
      <protection/>
    </xf>
    <xf numFmtId="0" fontId="0" fillId="0" borderId="0" xfId="39">
      <alignment/>
      <protection/>
    </xf>
    <xf numFmtId="0" fontId="12" fillId="0" borderId="0" xfId="47" applyFont="1" applyFill="1" applyAlignment="1">
      <alignment horizontal="left"/>
      <protection/>
    </xf>
    <xf numFmtId="0" fontId="12" fillId="0" borderId="0" xfId="40" applyFont="1" applyFill="1" applyAlignment="1">
      <alignment horizontal="left"/>
      <protection/>
    </xf>
    <xf numFmtId="0" fontId="12" fillId="0" borderId="0" xfId="40" applyFont="1" applyFill="1" applyAlignment="1">
      <alignment horizontal="right"/>
      <protection/>
    </xf>
    <xf numFmtId="4" fontId="12" fillId="0" borderId="0" xfId="40" applyNumberFormat="1" applyFont="1" applyFill="1" applyAlignment="1">
      <alignment horizontal="right"/>
      <protection/>
    </xf>
    <xf numFmtId="0" fontId="5" fillId="21" borderId="0" xfId="69" applyFont="1" applyFill="1" applyBorder="1" applyAlignment="1">
      <alignment horizontal="center" vertical="center"/>
      <protection/>
    </xf>
    <xf numFmtId="0" fontId="7" fillId="21" borderId="46" xfId="0" applyFont="1" applyFill="1" applyBorder="1" applyAlignment="1">
      <alignment/>
    </xf>
    <xf numFmtId="0" fontId="3" fillId="21" borderId="46" xfId="0" applyFont="1" applyFill="1" applyBorder="1" applyAlignment="1">
      <alignment/>
    </xf>
    <xf numFmtId="4" fontId="3" fillId="21" borderId="46" xfId="68" applyNumberFormat="1" applyFont="1" applyFill="1" applyBorder="1" applyAlignment="1">
      <alignment vertical="center"/>
      <protection/>
    </xf>
    <xf numFmtId="0" fontId="3" fillId="21" borderId="0" xfId="0" applyFont="1" applyFill="1" applyBorder="1" applyAlignment="1">
      <alignment/>
    </xf>
    <xf numFmtId="0" fontId="5" fillId="21" borderId="0" xfId="69" applyFont="1" applyFill="1" applyBorder="1" applyAlignment="1" applyProtection="1">
      <alignment horizontal="center" vertical="center"/>
      <protection/>
    </xf>
    <xf numFmtId="0" fontId="7" fillId="21" borderId="0" xfId="0" applyFont="1" applyFill="1" applyBorder="1" applyAlignment="1">
      <alignment vertical="top"/>
    </xf>
    <xf numFmtId="0" fontId="7" fillId="21" borderId="28" xfId="0" applyFont="1" applyFill="1" applyBorder="1" applyAlignment="1">
      <alignment vertical="top"/>
    </xf>
    <xf numFmtId="0" fontId="7" fillId="21" borderId="0" xfId="0" applyFont="1" applyFill="1" applyBorder="1" applyAlignment="1">
      <alignment vertical="top" wrapText="1"/>
    </xf>
    <xf numFmtId="0" fontId="5" fillId="21" borderId="0" xfId="69" applyFont="1" applyFill="1" applyBorder="1" applyAlignment="1">
      <alignment vertical="center"/>
      <protection/>
    </xf>
    <xf numFmtId="0" fontId="5" fillId="22" borderId="0" xfId="69" applyFont="1" applyFill="1" applyBorder="1" applyAlignment="1">
      <alignment vertical="center"/>
      <protection/>
    </xf>
    <xf numFmtId="0" fontId="5" fillId="21" borderId="0" xfId="69" applyFont="1" applyFill="1" applyBorder="1" applyAlignment="1">
      <alignment vertical="center"/>
      <protection/>
    </xf>
    <xf numFmtId="0" fontId="3" fillId="21" borderId="0" xfId="68" applyFont="1" applyFill="1" applyBorder="1" applyAlignment="1" applyProtection="1">
      <alignment vertical="center"/>
      <protection/>
    </xf>
    <xf numFmtId="4" fontId="3" fillId="21" borderId="0" xfId="68" applyNumberFormat="1" applyFont="1" applyFill="1" applyBorder="1" applyAlignment="1" applyProtection="1">
      <alignment vertical="center"/>
      <protection/>
    </xf>
    <xf numFmtId="0" fontId="12" fillId="0" borderId="0" xfId="70" applyFont="1" applyFill="1" applyAlignment="1">
      <alignment horizontal="left"/>
      <protection/>
    </xf>
    <xf numFmtId="0" fontId="12" fillId="0" borderId="0" xfId="70" applyFont="1" applyFill="1" applyAlignment="1">
      <alignment horizontal="right"/>
      <protection/>
    </xf>
    <xf numFmtId="4" fontId="12" fillId="0" borderId="0" xfId="70" applyNumberFormat="1" applyFont="1" applyFill="1" applyAlignment="1">
      <alignment horizontal="right"/>
      <protection/>
    </xf>
    <xf numFmtId="0" fontId="12" fillId="0" borderId="0" xfId="36" applyFont="1" applyFill="1" applyAlignment="1">
      <alignment horizontal="left"/>
      <protection/>
    </xf>
    <xf numFmtId="0" fontId="12" fillId="0" borderId="0" xfId="39" applyFont="1" applyFill="1" applyAlignment="1">
      <alignment horizontal="left"/>
      <protection/>
    </xf>
    <xf numFmtId="4" fontId="12" fillId="0" borderId="0" xfId="0" applyNumberFormat="1" applyFont="1" applyFill="1" applyAlignment="1">
      <alignment horizontal="right"/>
    </xf>
    <xf numFmtId="0" fontId="5" fillId="0" borderId="21" xfId="44" applyFont="1" applyFill="1" applyBorder="1" applyAlignment="1">
      <alignment/>
      <protection/>
    </xf>
    <xf numFmtId="0" fontId="5" fillId="0" borderId="21" xfId="44" applyFont="1" applyFill="1" applyBorder="1" applyAlignment="1">
      <alignment horizontal="right"/>
      <protection/>
    </xf>
    <xf numFmtId="4" fontId="3" fillId="0" borderId="27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1" fontId="7" fillId="17" borderId="5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52" xfId="0" applyNumberFormat="1" applyFont="1" applyBorder="1" applyAlignment="1">
      <alignment/>
    </xf>
    <xf numFmtId="1" fontId="3" fillId="0" borderId="24" xfId="0" applyNumberFormat="1" applyFont="1" applyFill="1" applyBorder="1" applyAlignment="1">
      <alignment/>
    </xf>
    <xf numFmtId="4" fontId="3" fillId="0" borderId="53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17" borderId="0" xfId="0" applyNumberFormat="1" applyFont="1" applyFill="1" applyBorder="1" applyAlignment="1">
      <alignment/>
    </xf>
    <xf numFmtId="0" fontId="3" fillId="3" borderId="9" xfId="0" applyFont="1" applyFill="1" applyBorder="1" applyAlignment="1">
      <alignment horizontal="center" textRotation="90"/>
    </xf>
    <xf numFmtId="0" fontId="3" fillId="3" borderId="54" xfId="0" applyFont="1" applyFill="1" applyBorder="1" applyAlignment="1">
      <alignment horizontal="center" textRotation="90"/>
    </xf>
    <xf numFmtId="4" fontId="3" fillId="0" borderId="0" xfId="0" applyNumberFormat="1" applyFont="1" applyFill="1" applyBorder="1" applyAlignment="1">
      <alignment horizontal="left" vertical="center"/>
    </xf>
    <xf numFmtId="4" fontId="3" fillId="0" borderId="50" xfId="0" applyNumberFormat="1" applyFont="1" applyFill="1" applyBorder="1" applyAlignment="1">
      <alignment horizontal="left" vertical="center"/>
    </xf>
    <xf numFmtId="4" fontId="3" fillId="0" borderId="55" xfId="0" applyNumberFormat="1" applyFont="1" applyFill="1" applyBorder="1" applyAlignment="1">
      <alignment horizontal="left" vertical="center"/>
    </xf>
    <xf numFmtId="4" fontId="3" fillId="23" borderId="27" xfId="0" applyNumberFormat="1" applyFont="1" applyFill="1" applyBorder="1" applyAlignment="1">
      <alignment/>
    </xf>
    <xf numFmtId="4" fontId="3" fillId="0" borderId="53" xfId="0" applyNumberFormat="1" applyFont="1" applyFill="1" applyBorder="1" applyAlignment="1">
      <alignment textRotation="90"/>
    </xf>
    <xf numFmtId="4" fontId="3" fillId="0" borderId="53" xfId="0" applyNumberFormat="1" applyFont="1" applyFill="1" applyBorder="1" applyAlignment="1">
      <alignment/>
    </xf>
    <xf numFmtId="4" fontId="3" fillId="0" borderId="53" xfId="0" applyNumberFormat="1" applyFont="1" applyFill="1" applyBorder="1" applyAlignment="1">
      <alignment horizontal="left" vertical="center"/>
    </xf>
    <xf numFmtId="4" fontId="3" fillId="0" borderId="27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/>
    </xf>
    <xf numFmtId="4" fontId="3" fillId="0" borderId="56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textRotation="90"/>
    </xf>
    <xf numFmtId="4" fontId="3" fillId="0" borderId="57" xfId="0" applyNumberFormat="1" applyFont="1" applyFill="1" applyBorder="1" applyAlignment="1">
      <alignment textRotation="90"/>
    </xf>
    <xf numFmtId="1" fontId="3" fillId="0" borderId="0" xfId="0" applyNumberFormat="1" applyFont="1" applyFill="1" applyBorder="1" applyAlignment="1">
      <alignment horizontal="center"/>
    </xf>
    <xf numFmtId="1" fontId="3" fillId="0" borderId="50" xfId="0" applyNumberFormat="1" applyFont="1" applyFill="1" applyBorder="1" applyAlignment="1">
      <alignment horizontal="center"/>
    </xf>
    <xf numFmtId="4" fontId="3" fillId="0" borderId="5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50" xfId="0" applyNumberFormat="1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horizontal="center" vertical="center"/>
    </xf>
    <xf numFmtId="0" fontId="12" fillId="0" borderId="0" xfId="37" applyFont="1" applyFill="1" applyAlignment="1">
      <alignment horizontal="left"/>
      <protection/>
    </xf>
    <xf numFmtId="0" fontId="27" fillId="0" borderId="0" xfId="41" applyFont="1" applyFill="1" applyAlignment="1">
      <alignment horizontal="right"/>
      <protection/>
    </xf>
    <xf numFmtId="0" fontId="27" fillId="0" borderId="0" xfId="41" applyFont="1" applyFill="1" applyAlignment="1">
      <alignment horizontal="left"/>
      <protection/>
    </xf>
    <xf numFmtId="0" fontId="12" fillId="0" borderId="0" xfId="38" applyFont="1" applyFill="1" applyAlignment="1">
      <alignment horizontal="left"/>
      <protection/>
    </xf>
    <xf numFmtId="4" fontId="12" fillId="0" borderId="0" xfId="38" applyNumberFormat="1" applyFont="1" applyFill="1" applyAlignment="1">
      <alignment horizontal="right"/>
      <protection/>
    </xf>
    <xf numFmtId="4" fontId="3" fillId="0" borderId="27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1" fontId="3" fillId="0" borderId="27" xfId="0" applyNumberFormat="1" applyFont="1" applyFill="1" applyBorder="1" applyAlignment="1">
      <alignment/>
    </xf>
    <xf numFmtId="1" fontId="3" fillId="0" borderId="58" xfId="0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7" fillId="17" borderId="51" xfId="0" applyNumberFormat="1" applyFont="1" applyFill="1" applyBorder="1" applyAlignment="1">
      <alignment/>
    </xf>
    <xf numFmtId="1" fontId="7" fillId="24" borderId="27" xfId="0" applyNumberFormat="1" applyFont="1" applyFill="1" applyBorder="1" applyAlignment="1">
      <alignment/>
    </xf>
    <xf numFmtId="1" fontId="7" fillId="17" borderId="27" xfId="0" applyNumberFormat="1" applyFont="1" applyFill="1" applyBorder="1" applyAlignment="1">
      <alignment/>
    </xf>
    <xf numFmtId="1" fontId="3" fillId="0" borderId="47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1" fontId="3" fillId="0" borderId="59" xfId="0" applyNumberFormat="1" applyFont="1" applyFill="1" applyBorder="1" applyAlignment="1">
      <alignment/>
    </xf>
    <xf numFmtId="1" fontId="3" fillId="0" borderId="47" xfId="0" applyNumberFormat="1" applyFont="1" applyFill="1" applyBorder="1" applyAlignment="1">
      <alignment/>
    </xf>
    <xf numFmtId="4" fontId="3" fillId="0" borderId="60" xfId="0" applyNumberFormat="1" applyFont="1" applyBorder="1" applyAlignment="1">
      <alignment/>
    </xf>
    <xf numFmtId="1" fontId="3" fillId="0" borderId="53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4" fontId="14" fillId="23" borderId="58" xfId="0" applyNumberFormat="1" applyFont="1" applyFill="1" applyBorder="1" applyAlignment="1">
      <alignment/>
    </xf>
    <xf numFmtId="4" fontId="14" fillId="23" borderId="59" xfId="0" applyNumberFormat="1" applyFont="1" applyFill="1" applyBorder="1" applyAlignment="1">
      <alignment/>
    </xf>
    <xf numFmtId="1" fontId="3" fillId="0" borderId="50" xfId="0" applyNumberFormat="1" applyFont="1" applyFill="1" applyBorder="1" applyAlignment="1">
      <alignment/>
    </xf>
    <xf numFmtId="4" fontId="3" fillId="0" borderId="50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 horizontal="center" textRotation="90"/>
    </xf>
    <xf numFmtId="4" fontId="3" fillId="0" borderId="27" xfId="0" applyNumberFormat="1" applyFont="1" applyBorder="1" applyAlignment="1">
      <alignment textRotation="90"/>
    </xf>
    <xf numFmtId="4" fontId="3" fillId="0" borderId="50" xfId="0" applyNumberFormat="1" applyFont="1" applyBorder="1" applyAlignment="1">
      <alignment textRotation="90"/>
    </xf>
    <xf numFmtId="4" fontId="3" fillId="0" borderId="60" xfId="0" applyNumberFormat="1" applyFont="1" applyBorder="1" applyAlignment="1">
      <alignment textRotation="90"/>
    </xf>
    <xf numFmtId="4" fontId="3" fillId="0" borderId="53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 horizontal="center" textRotation="90"/>
    </xf>
    <xf numFmtId="1" fontId="3" fillId="17" borderId="47" xfId="0" applyNumberFormat="1" applyFont="1" applyFill="1" applyBorder="1" applyAlignment="1">
      <alignment/>
    </xf>
    <xf numFmtId="0" fontId="3" fillId="2" borderId="0" xfId="0" applyFont="1" applyFill="1" applyBorder="1" applyAlignment="1" applyProtection="1">
      <alignment vertical="top" wrapText="1"/>
      <protection hidden="1"/>
    </xf>
    <xf numFmtId="0" fontId="7" fillId="21" borderId="28" xfId="0" applyFont="1" applyFill="1" applyBorder="1" applyAlignment="1">
      <alignment horizontal="left" vertical="top"/>
    </xf>
    <xf numFmtId="0" fontId="7" fillId="21" borderId="0" xfId="0" applyFont="1" applyFill="1" applyBorder="1" applyAlignment="1">
      <alignment horizontal="left" vertical="top"/>
    </xf>
    <xf numFmtId="0" fontId="5" fillId="21" borderId="0" xfId="69" applyFont="1" applyFill="1" applyBorder="1" applyAlignment="1">
      <alignment horizontal="center" vertical="center"/>
      <protection/>
    </xf>
    <xf numFmtId="0" fontId="26" fillId="20" borderId="24" xfId="57" applyFont="1" applyFill="1" applyBorder="1" applyAlignment="1" applyProtection="1">
      <alignment horizontal="center" vertical="center"/>
      <protection/>
    </xf>
    <xf numFmtId="0" fontId="26" fillId="20" borderId="0" xfId="57" applyFont="1" applyFill="1" applyBorder="1" applyAlignment="1" applyProtection="1">
      <alignment horizontal="center" vertical="center"/>
      <protection/>
    </xf>
    <xf numFmtId="0" fontId="26" fillId="20" borderId="25" xfId="57" applyFont="1" applyFill="1" applyBorder="1" applyAlignment="1" applyProtection="1">
      <alignment horizontal="center" vertical="center"/>
      <protection/>
    </xf>
    <xf numFmtId="0" fontId="18" fillId="0" borderId="24" xfId="57" applyFont="1" applyFill="1" applyBorder="1" applyAlignment="1" applyProtection="1">
      <alignment horizontal="center"/>
      <protection/>
    </xf>
    <xf numFmtId="0" fontId="18" fillId="0" borderId="0" xfId="57" applyFont="1" applyFill="1" applyBorder="1" applyAlignment="1" applyProtection="1">
      <alignment horizontal="center"/>
      <protection/>
    </xf>
    <xf numFmtId="0" fontId="18" fillId="0" borderId="25" xfId="57" applyFont="1" applyFill="1" applyBorder="1" applyAlignment="1" applyProtection="1">
      <alignment horizontal="center"/>
      <protection/>
    </xf>
    <xf numFmtId="0" fontId="24" fillId="0" borderId="24" xfId="57" applyFont="1" applyFill="1" applyBorder="1" applyAlignment="1" applyProtection="1">
      <alignment horizontal="center"/>
      <protection/>
    </xf>
    <xf numFmtId="0" fontId="24" fillId="0" borderId="0" xfId="57" applyFont="1" applyFill="1" applyBorder="1" applyAlignment="1" applyProtection="1">
      <alignment horizontal="center"/>
      <protection/>
    </xf>
    <xf numFmtId="0" fontId="24" fillId="0" borderId="25" xfId="57" applyFont="1" applyFill="1" applyBorder="1" applyAlignment="1" applyProtection="1">
      <alignment horizontal="center"/>
      <protection/>
    </xf>
    <xf numFmtId="0" fontId="3" fillId="3" borderId="61" xfId="0" applyFont="1" applyFill="1" applyBorder="1" applyAlignment="1">
      <alignment horizontal="center" textRotation="90"/>
    </xf>
    <xf numFmtId="0" fontId="3" fillId="3" borderId="62" xfId="0" applyFont="1" applyFill="1" applyBorder="1" applyAlignment="1">
      <alignment horizontal="center" textRotation="90"/>
    </xf>
    <xf numFmtId="0" fontId="3" fillId="3" borderId="63" xfId="0" applyFont="1" applyFill="1" applyBorder="1" applyAlignment="1">
      <alignment horizontal="center" textRotation="90"/>
    </xf>
    <xf numFmtId="0" fontId="3" fillId="3" borderId="64" xfId="0" applyFont="1" applyFill="1" applyBorder="1" applyAlignment="1">
      <alignment horizontal="center" textRotation="90"/>
    </xf>
    <xf numFmtId="0" fontId="7" fillId="25" borderId="65" xfId="0" applyFont="1" applyFill="1" applyBorder="1" applyAlignment="1">
      <alignment horizontal="center" textRotation="90"/>
    </xf>
    <xf numFmtId="0" fontId="7" fillId="25" borderId="66" xfId="0" applyFont="1" applyFill="1" applyBorder="1" applyAlignment="1">
      <alignment horizontal="center" textRotation="90"/>
    </xf>
    <xf numFmtId="0" fontId="7" fillId="25" borderId="67" xfId="0" applyFont="1" applyFill="1" applyBorder="1" applyAlignment="1">
      <alignment horizontal="center" textRotation="90"/>
    </xf>
    <xf numFmtId="0" fontId="3" fillId="3" borderId="65" xfId="0" applyFont="1" applyFill="1" applyBorder="1" applyAlignment="1">
      <alignment horizontal="center" textRotation="90"/>
    </xf>
    <xf numFmtId="0" fontId="3" fillId="3" borderId="66" xfId="0" applyFont="1" applyFill="1" applyBorder="1" applyAlignment="1">
      <alignment horizontal="center" textRotation="90"/>
    </xf>
    <xf numFmtId="0" fontId="3" fillId="3" borderId="67" xfId="0" applyFont="1" applyFill="1" applyBorder="1" applyAlignment="1">
      <alignment horizontal="center" textRotation="90"/>
    </xf>
    <xf numFmtId="0" fontId="3" fillId="3" borderId="68" xfId="0" applyFont="1" applyFill="1" applyBorder="1" applyAlignment="1">
      <alignment horizontal="center" textRotation="90"/>
    </xf>
    <xf numFmtId="0" fontId="3" fillId="3" borderId="69" xfId="0" applyFont="1" applyFill="1" applyBorder="1" applyAlignment="1">
      <alignment horizontal="center" textRotation="90"/>
    </xf>
    <xf numFmtId="0" fontId="3" fillId="3" borderId="32" xfId="0" applyFont="1" applyFill="1" applyBorder="1" applyAlignment="1">
      <alignment horizontal="center" textRotation="90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_Enterprise" xfId="36"/>
    <cellStyle name="Normal_Enterprise_LO" xfId="37"/>
    <cellStyle name="Normal_Home" xfId="38"/>
    <cellStyle name="Normal_Home+SOHO" xfId="39"/>
    <cellStyle name="Normal_Hosted" xfId="40"/>
    <cellStyle name="Normal_int" xfId="41"/>
    <cellStyle name="Normal_Media" xfId="42"/>
    <cellStyle name="Normal_MigrationList" xfId="43"/>
    <cellStyle name="Normal_ProductList" xfId="44"/>
    <cellStyle name="Normal_ProductList_ProductList" xfId="45"/>
    <cellStyle name="Normal_Sheet1_ProductList" xfId="46"/>
    <cellStyle name="Normal_Sheet2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KasperskyPriceListEngTotal" xfId="68"/>
    <cellStyle name="Обычный_Licence" xfId="69"/>
    <cellStyle name="Обычный_pl_LO_ENT_current_1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dxfs count="288"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lor indexed="17"/>
      </font>
      <fill>
        <patternFill>
          <bgColor indexed="17"/>
        </patternFill>
      </fill>
      <border>
        <left/>
        <right/>
        <top/>
        <bottom/>
      </border>
    </dxf>
    <dxf>
      <font>
        <color indexed="9"/>
      </font>
      <fill>
        <patternFill>
          <bgColor indexed="17"/>
        </patternFill>
      </fill>
      <border>
        <left/>
        <right/>
        <top/>
        <bottom/>
      </border>
    </dxf>
    <dxf>
      <font>
        <color auto="1"/>
      </font>
      <fill>
        <patternFill patternType="solid">
          <bgColor indexed="22"/>
        </patternFill>
      </fill>
      <border>
        <left/>
        <right/>
        <top style="hair">
          <color indexed="17"/>
        </top>
        <bottom/>
      </border>
    </dxf>
    <dxf>
      <font>
        <color rgb="FFDB0707"/>
      </font>
      <fill>
        <patternFill>
          <bgColor rgb="FFDB0707"/>
        </patternFill>
      </fill>
      <border>
        <left/>
        <right/>
        <top/>
        <bottom/>
      </border>
    </dxf>
    <dxf>
      <fill>
        <patternFill>
          <bgColor theme="0" tint="-0.04997999966144562"/>
        </patternFill>
      </fill>
      <border>
        <left/>
        <right/>
        <top/>
        <bottom/>
      </border>
    </dxf>
    <dxf>
      <font>
        <color indexed="17"/>
      </font>
      <fill>
        <patternFill>
          <bgColor indexed="17"/>
        </patternFill>
      </fill>
      <border>
        <left/>
        <right/>
        <top/>
        <bottom/>
      </border>
    </dxf>
    <dxf>
      <font>
        <color indexed="9"/>
      </font>
      <fill>
        <patternFill>
          <bgColor indexed="17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lor indexed="9"/>
      </font>
      <fill>
        <patternFill>
          <bgColor indexed="57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ill>
        <patternFill patternType="solid">
          <bgColor indexed="22"/>
        </patternFill>
      </fill>
      <border>
        <left/>
        <right/>
        <top/>
        <bottom/>
      </border>
    </dxf>
    <dxf>
      <font>
        <color auto="1"/>
      </font>
      <fill>
        <patternFill patternType="solid">
          <bgColor indexed="22"/>
        </patternFill>
      </fill>
      <border>
        <left/>
        <right/>
        <top style="hair">
          <color indexed="17"/>
        </top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lor indexed="17"/>
      </font>
      <fill>
        <patternFill>
          <bgColor indexed="17"/>
        </patternFill>
      </fill>
      <border>
        <left/>
        <right/>
        <top/>
        <bottom/>
      </border>
    </dxf>
    <dxf>
      <font>
        <color indexed="9"/>
      </font>
      <fill>
        <patternFill>
          <bgColor indexed="17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thin">
          <color indexed="17"/>
        </top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solid">
          <bgColor indexed="57"/>
        </patternFill>
      </fill>
      <border>
        <left/>
        <right/>
        <top style="thin"/>
        <bottom style="thin"/>
      </border>
    </dxf>
    <dxf>
      <fill>
        <patternFill>
          <bgColor indexed="57"/>
        </patternFill>
      </fill>
      <border>
        <left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solid">
          <bgColor indexed="57"/>
        </patternFill>
      </fill>
      <border>
        <left/>
        <right/>
        <top style="thin"/>
        <bottom style="thin"/>
      </border>
    </dxf>
    <dxf>
      <fill>
        <patternFill>
          <bgColor indexed="57"/>
        </patternFill>
      </fill>
      <border>
        <left/>
        <right style="thin"/>
        <top style="thin"/>
        <bottom style="thin"/>
      </border>
    </dxf>
    <dxf>
      <font>
        <color auto="1"/>
      </font>
      <fill>
        <patternFill>
          <bgColor indexed="42"/>
        </patternFill>
      </fill>
      <border>
        <left style="thin"/>
        <right style="thin"/>
        <top/>
        <bottom/>
      </border>
    </dxf>
    <dxf>
      <font>
        <color auto="1"/>
      </font>
      <fill>
        <patternFill>
          <bgColor indexed="42"/>
        </patternFill>
      </fill>
      <border>
        <left style="thin"/>
        <right style="thin"/>
        <top style="thin"/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 style="thin"/>
        <bottom style="thin"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lor indexed="9"/>
      </font>
      <fill>
        <patternFill>
          <bgColor indexed="57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thin">
          <color indexed="17"/>
        </top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thin">
          <color indexed="17"/>
        </top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ont>
        <color indexed="11"/>
      </font>
      <fill>
        <patternFill>
          <bgColor indexed="11"/>
        </patternFill>
      </fill>
    </dxf>
    <dxf>
      <font>
        <color indexed="17"/>
      </font>
      <fill>
        <patternFill>
          <bgColor indexed="11"/>
        </patternFill>
      </fill>
    </dxf>
    <dxf>
      <fill>
        <patternFill>
          <bgColor indexed="11"/>
        </patternFill>
      </fill>
      <border>
        <left style="thin">
          <color indexed="17"/>
        </left>
        <right style="thin">
          <color indexed="17"/>
        </right>
      </border>
    </dxf>
    <dxf>
      <fill>
        <patternFill>
          <bgColor indexed="11"/>
        </patternFill>
      </fill>
      <border>
        <right style="thin">
          <color indexed="17"/>
        </right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auto="1"/>
      </font>
      <fill>
        <patternFill patternType="solid">
          <bgColor indexed="22"/>
        </patternFill>
      </fill>
      <border>
        <left/>
        <right/>
        <top style="hair">
          <color indexed="17"/>
        </top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ont>
        <color indexed="11"/>
      </font>
      <fill>
        <patternFill>
          <bgColor indexed="11"/>
        </patternFill>
      </fill>
    </dxf>
    <dxf>
      <font>
        <color indexed="17"/>
      </font>
      <fill>
        <patternFill>
          <bgColor indexed="11"/>
        </patternFill>
      </fill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auto="1"/>
      </font>
      <fill>
        <patternFill patternType="solid">
          <bgColor indexed="22"/>
        </patternFill>
      </fill>
      <border>
        <left/>
        <right/>
        <top style="hair">
          <color indexed="17"/>
        </top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auto="1"/>
      </font>
      <fill>
        <patternFill patternType="solid">
          <bgColor indexed="22"/>
        </patternFill>
      </fill>
      <border>
        <left/>
        <right/>
        <top style="hair">
          <color indexed="17"/>
        </top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ill>
        <patternFill>
          <bgColor theme="0" tint="-0.04997999966144562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auto="1"/>
      </font>
      <fill>
        <patternFill patternType="solid">
          <bgColor indexed="22"/>
        </patternFill>
      </fill>
      <border>
        <left/>
        <right/>
        <top style="hair">
          <color indexed="17"/>
        </top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ont>
        <color indexed="17"/>
      </font>
      <fill>
        <patternFill>
          <bgColor indexed="17"/>
        </patternFill>
      </fill>
      <border>
        <left/>
        <right/>
        <top/>
        <bottom/>
      </border>
    </dxf>
    <dxf>
      <font>
        <color indexed="17"/>
      </font>
      <fill>
        <patternFill>
          <bgColor indexed="17"/>
        </patternFill>
      </fill>
      <border>
        <left/>
        <right/>
        <top/>
        <bottom/>
      </border>
    </dxf>
    <dxf>
      <font>
        <color indexed="9"/>
      </font>
      <fill>
        <patternFill>
          <bgColor indexed="17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solid">
          <bgColor indexed="57"/>
        </patternFill>
      </fill>
      <border>
        <left/>
        <right/>
        <top style="thin"/>
        <bottom style="thin"/>
      </border>
    </dxf>
    <dxf>
      <fill>
        <patternFill>
          <bgColor indexed="57"/>
        </patternFill>
      </fill>
      <border>
        <left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solid">
          <bgColor indexed="57"/>
        </patternFill>
      </fill>
      <border>
        <left/>
        <right/>
        <top style="thin"/>
        <bottom style="thin"/>
      </border>
    </dxf>
    <dxf>
      <fill>
        <patternFill>
          <bgColor indexed="57"/>
        </patternFill>
      </fill>
      <border>
        <left/>
        <right style="thin"/>
        <top style="thin"/>
        <bottom style="thin"/>
      </border>
    </dxf>
    <dxf>
      <font>
        <color auto="1"/>
      </font>
      <fill>
        <patternFill>
          <bgColor indexed="42"/>
        </patternFill>
      </fill>
      <border>
        <left style="thin"/>
        <right style="thin"/>
        <top/>
        <bottom/>
      </border>
    </dxf>
    <dxf>
      <font>
        <color auto="1"/>
      </font>
      <fill>
        <patternFill>
          <bgColor indexed="42"/>
        </patternFill>
      </fill>
      <border>
        <left style="thin"/>
        <right style="thin"/>
        <top style="thin"/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auto="1"/>
      </font>
      <fill>
        <patternFill patternType="solid">
          <bgColor indexed="22"/>
        </patternFill>
      </fill>
      <border>
        <left/>
        <right/>
        <top style="hair">
          <color indexed="17"/>
        </top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  <fill>
        <patternFill>
          <bgColor indexed="10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11"/>
        </patternFill>
      </fill>
      <border>
        <left/>
        <right/>
        <top/>
        <bottom/>
      </border>
    </dxf>
    <dxf>
      <font>
        <color auto="1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17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lor indexed="9"/>
      </font>
      <fill>
        <patternFill>
          <bgColor indexed="57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ont>
        <color indexed="58"/>
      </font>
      <fill>
        <patternFill>
          <bgColor indexed="58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thin">
          <color indexed="17"/>
        </top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ill>
        <patternFill>
          <bgColor theme="0" tint="-0.04997999966144562"/>
        </patternFill>
      </fill>
      <border>
        <left/>
        <right/>
        <top/>
        <bottom/>
      </border>
    </dxf>
    <dxf>
      <font>
        <color theme="0"/>
      </font>
      <fill>
        <patternFill>
          <bgColor rgb="FF1F4D37"/>
        </patternFill>
      </fill>
      <border>
        <left/>
        <right/>
        <top/>
        <bottom/>
      </border>
    </dxf>
    <dxf>
      <fill>
        <patternFill>
          <bgColor rgb="FFC1F7DB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solid">
          <bgColor indexed="22"/>
        </patternFill>
      </fill>
      <border>
        <left/>
        <right/>
        <top style="hair">
          <color indexed="17"/>
        </top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lor indexed="17"/>
      </font>
      <fill>
        <patternFill>
          <bgColor indexed="17"/>
        </patternFill>
      </fill>
      <border>
        <left/>
        <right/>
        <top/>
        <bottom/>
      </border>
    </dxf>
    <dxf>
      <font>
        <color indexed="17"/>
      </font>
      <fill>
        <patternFill>
          <bgColor indexed="17"/>
        </patternFill>
      </fill>
      <border>
        <left/>
        <right/>
        <top/>
        <bottom/>
      </border>
    </dxf>
    <dxf>
      <font>
        <color indexed="9"/>
      </font>
      <fill>
        <patternFill>
          <bgColor indexed="17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lor indexed="9"/>
      </font>
      <fill>
        <patternFill>
          <bgColor indexed="57"/>
        </patternFill>
      </fill>
      <border>
        <left/>
        <right/>
        <top/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58"/>
      </font>
      <fill>
        <patternFill>
          <bgColor rgb="FF006D5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  <fill>
        <patternFill>
          <bgColor indexed="10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1"/>
      </font>
      <fill>
        <patternFill>
          <bgColor indexed="11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17"/>
        </patternFill>
      </fill>
      <border>
        <left/>
        <right/>
        <top/>
        <bottom/>
      </border>
    </dxf>
    <dxf>
      <fill>
        <patternFill>
          <bgColor rgb="FF2B916F"/>
        </patternFill>
      </fill>
      <border>
        <left/>
        <right/>
        <top/>
        <bottom/>
      </border>
    </dxf>
    <dxf>
      <fill>
        <patternFill>
          <bgColor theme="0" tint="-0.04997999966144562"/>
        </patternFill>
      </fill>
      <border>
        <left/>
        <right/>
        <top/>
        <bottom/>
      </border>
    </dxf>
    <dxf>
      <fill>
        <patternFill>
          <bgColor theme="0" tint="-0.04997999966144562"/>
        </patternFill>
      </fill>
      <border>
        <left/>
        <right/>
        <top/>
        <bottom/>
      </border>
    </dxf>
    <dxf>
      <fill>
        <patternFill>
          <bgColor theme="0" tint="-0.04997999966144562"/>
        </patternFill>
      </fill>
      <border>
        <left/>
        <right/>
        <top/>
        <bottom/>
      </border>
    </dxf>
    <dxf>
      <fill>
        <patternFill>
          <bgColor rgb="FF2B916F"/>
        </patternFill>
      </fill>
      <border>
        <left/>
        <right/>
        <top/>
        <bottom/>
      </border>
    </dxf>
    <dxf>
      <fill>
        <patternFill>
          <bgColor theme="0" tint="-0.04997999966144562"/>
        </patternFill>
      </fill>
      <border>
        <left/>
        <right/>
        <top/>
        <bottom/>
      </border>
    </dxf>
    <dxf>
      <font>
        <color rgb="FF2B916F"/>
      </font>
      <fill>
        <patternFill>
          <bgColor rgb="FF2B916F"/>
        </patternFill>
      </fill>
      <border>
        <left/>
        <right/>
        <top/>
        <bottom/>
      </border>
    </dxf>
    <dxf>
      <font>
        <color rgb="FF2B916F"/>
      </font>
      <fill>
        <patternFill>
          <bgColor rgb="FF2B916F"/>
        </patternFill>
      </fill>
      <border>
        <left/>
        <right/>
        <top/>
        <bottom/>
      </border>
    </dxf>
    <dxf>
      <font>
        <color rgb="FF2B916F"/>
      </font>
      <fill>
        <patternFill>
          <bgColor rgb="FF2B916F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solid">
          <bgColor indexed="22"/>
        </patternFill>
      </fill>
      <border>
        <left/>
        <right/>
        <top style="hair">
          <color indexed="17"/>
        </top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lor indexed="17"/>
      </font>
      <fill>
        <patternFill>
          <bgColor indexed="17"/>
        </patternFill>
      </fill>
      <border>
        <left/>
        <right/>
        <top/>
        <bottom/>
      </border>
    </dxf>
    <dxf>
      <font>
        <color indexed="17"/>
      </font>
      <fill>
        <patternFill>
          <bgColor indexed="17"/>
        </patternFill>
      </fill>
      <border>
        <left/>
        <right/>
        <top/>
        <bottom/>
      </border>
    </dxf>
    <dxf>
      <font>
        <color indexed="9"/>
      </font>
      <fill>
        <patternFill>
          <bgColor indexed="17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lor indexed="9"/>
      </font>
      <fill>
        <patternFill>
          <bgColor indexed="57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58"/>
      </font>
      <fill>
        <patternFill>
          <bgColor rgb="FF006D5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  <fill>
        <patternFill>
          <bgColor indexed="10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1"/>
      </font>
      <fill>
        <patternFill>
          <bgColor indexed="11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17"/>
        </patternFill>
      </fill>
      <border>
        <left/>
        <right/>
        <top/>
        <bottom/>
      </border>
    </dxf>
    <dxf>
      <fill>
        <patternFill>
          <bgColor theme="0" tint="-0.0499799996614456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lor indexed="9"/>
      </font>
      <fill>
        <patternFill>
          <bgColor indexed="57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solid">
          <bgColor indexed="22"/>
        </patternFill>
      </fill>
      <border>
        <left/>
        <right/>
        <top style="hair">
          <color indexed="17"/>
        </top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lor indexed="17"/>
      </font>
      <fill>
        <patternFill>
          <bgColor indexed="17"/>
        </patternFill>
      </fill>
      <border>
        <left/>
        <right/>
        <top/>
        <bottom/>
      </border>
    </dxf>
    <dxf>
      <font>
        <color indexed="17"/>
      </font>
      <fill>
        <patternFill>
          <bgColor indexed="17"/>
        </patternFill>
      </fill>
      <border>
        <left/>
        <right/>
        <top/>
        <bottom/>
      </border>
    </dxf>
    <dxf>
      <font>
        <color indexed="9"/>
      </font>
      <fill>
        <patternFill>
          <bgColor indexed="17"/>
        </patternFill>
      </fill>
      <border>
        <left/>
        <right/>
        <top/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58"/>
      </font>
      <fill>
        <patternFill>
          <bgColor rgb="FF006D5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  <fill>
        <patternFill>
          <bgColor indexed="10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1"/>
      </font>
      <fill>
        <patternFill>
          <bgColor indexed="11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17"/>
        </patternFill>
      </fill>
      <border>
        <left/>
        <right/>
        <top/>
        <bottom/>
      </border>
    </dxf>
    <dxf>
      <fill>
        <patternFill>
          <bgColor theme="0" tint="-0.04997999966144562"/>
        </patternFill>
      </fill>
      <border>
        <left/>
        <right/>
        <top/>
        <bottom/>
      </border>
    </dxf>
    <dxf>
      <fill>
        <patternFill>
          <bgColor theme="0" tint="-0.04997999966144562"/>
        </patternFill>
      </fill>
      <border>
        <left/>
        <right/>
        <top/>
        <bottom/>
      </border>
    </dxf>
    <dxf>
      <fill>
        <patternFill>
          <bgColor rgb="FF2B916F"/>
        </patternFill>
      </fill>
      <border>
        <left/>
        <right/>
        <top/>
        <bottom/>
      </border>
    </dxf>
    <dxf>
      <fill>
        <patternFill>
          <bgColor rgb="FF2B916F"/>
        </patternFill>
      </fill>
      <border>
        <left/>
        <right/>
        <top/>
        <bottom/>
      </border>
    </dxf>
    <dxf>
      <fill>
        <patternFill>
          <bgColor rgb="FF2B916F"/>
        </patternFill>
      </fill>
      <border>
        <left/>
        <right/>
        <top/>
        <bottom/>
      </border>
    </dxf>
    <dxf>
      <fill>
        <patternFill>
          <bgColor rgb="FF2B916F"/>
        </patternFill>
      </fill>
      <border>
        <left/>
        <right/>
        <top/>
        <bottom/>
      </border>
    </dxf>
    <dxf>
      <fill>
        <patternFill>
          <bgColor theme="0" tint="-0.04997999966144562"/>
        </patternFill>
      </fill>
      <border>
        <left/>
        <right/>
        <top/>
        <bottom/>
      </border>
    </dxf>
    <dxf>
      <fill>
        <patternFill>
          <bgColor theme="0" tint="-0.04997999966144562"/>
        </patternFill>
      </fill>
      <border>
        <left/>
        <right/>
        <top/>
        <bottom/>
      </border>
    </dxf>
    <dxf>
      <font>
        <color indexed="17"/>
      </font>
      <fill>
        <patternFill>
          <bgColor indexed="17"/>
        </patternFill>
      </fill>
      <border>
        <left/>
        <right/>
        <top/>
        <bottom/>
      </border>
    </dxf>
    <dxf>
      <font>
        <color indexed="9"/>
      </font>
      <fill>
        <patternFill>
          <bgColor indexed="17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auto="1"/>
      </font>
      <fill>
        <patternFill patternType="solid">
          <bgColor indexed="22"/>
        </patternFill>
      </fill>
      <border>
        <left/>
        <right/>
        <top style="hair">
          <color indexed="17"/>
        </top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58"/>
      </font>
      <fill>
        <patternFill>
          <bgColor rgb="FF006D5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  <fill>
        <patternFill>
          <bgColor indexed="10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1"/>
      </font>
      <fill>
        <patternFill>
          <bgColor indexed="11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17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lor indexed="9"/>
      </font>
      <fill>
        <patternFill>
          <bgColor rgb="FF2B916F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lor rgb="FF2B916F"/>
      </font>
      <fill>
        <patternFill>
          <bgColor rgb="FF2B916F"/>
        </patternFill>
      </fill>
      <border>
        <left/>
        <right/>
        <top/>
        <bottom/>
      </border>
    </dxf>
    <dxf>
      <fill>
        <patternFill>
          <bgColor theme="0" tint="-0.04997999966144562"/>
        </patternFill>
      </fill>
      <border>
        <left/>
        <right/>
        <top/>
        <bottom/>
      </border>
    </dxf>
    <dxf>
      <font>
        <color rgb="FF1F4D37"/>
      </font>
      <fill>
        <patternFill>
          <bgColor rgb="FF1F4D37"/>
        </patternFill>
      </fill>
      <border>
        <left/>
        <right/>
        <top/>
        <bottom/>
      </border>
    </dxf>
    <dxf>
      <font>
        <color indexed="9"/>
      </font>
      <fill>
        <patternFill>
          <bgColor rgb="FF1F4D37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solid">
          <bgColor indexed="57"/>
        </patternFill>
      </fill>
      <border>
        <left/>
        <right/>
        <top style="thin"/>
        <bottom style="thin"/>
      </border>
    </dxf>
    <dxf>
      <fill>
        <patternFill>
          <bgColor indexed="57"/>
        </patternFill>
      </fill>
      <border>
        <left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solid">
          <bgColor indexed="57"/>
        </patternFill>
      </fill>
      <border>
        <left/>
        <right/>
        <top style="thin"/>
        <bottom style="thin"/>
      </border>
    </dxf>
    <dxf>
      <fill>
        <patternFill>
          <bgColor indexed="57"/>
        </patternFill>
      </fill>
      <border>
        <left/>
        <right style="thin"/>
        <top style="thin"/>
        <bottom style="thin"/>
      </border>
    </dxf>
    <dxf>
      <font>
        <color auto="1"/>
      </font>
      <fill>
        <patternFill>
          <bgColor indexed="42"/>
        </patternFill>
      </fill>
      <border>
        <left style="thin"/>
        <right style="thin"/>
        <top/>
        <bottom/>
      </border>
    </dxf>
    <dxf>
      <font>
        <color auto="1"/>
      </font>
      <fill>
        <patternFill>
          <bgColor indexed="42"/>
        </patternFill>
      </fill>
      <border>
        <left style="thin"/>
        <right style="thin"/>
        <top style="thin"/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auto="1"/>
      </font>
      <fill>
        <patternFill patternType="solid">
          <bgColor indexed="22"/>
        </patternFill>
      </fill>
      <border>
        <left/>
        <right/>
        <top style="hair">
          <color indexed="17"/>
        </top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  <fill>
        <patternFill>
          <bgColor indexed="10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11"/>
        </patternFill>
      </fill>
      <border>
        <left/>
        <right/>
        <top/>
        <bottom/>
      </border>
    </dxf>
    <dxf>
      <font>
        <color auto="1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rgb="FF1F4D37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lor indexed="9"/>
      </font>
      <fill>
        <patternFill>
          <bgColor indexed="57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ont>
        <color indexed="58"/>
      </font>
      <fill>
        <patternFill>
          <bgColor indexed="58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lor auto="1"/>
      </font>
      <fill>
        <patternFill>
          <bgColor indexed="42"/>
        </patternFill>
      </fill>
      <border>
        <left/>
        <right/>
        <top style="thin">
          <color indexed="17"/>
        </top>
        <bottom/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ont>
        <sz val="8"/>
      </font>
      <border/>
    </dxf>
    <dxf>
      <font>
        <name val="Arial Narrow"/>
      </font>
      <border/>
    </dxf>
    <dxf>
      <fill>
        <patternFill patternType="solid">
          <bgColor rgb="FF1F4D37"/>
        </patternFill>
      </fill>
      <border/>
    </dxf>
    <dxf>
      <font>
        <color rgb="FFFFFFFF"/>
      </font>
      <border/>
    </dxf>
    <dxf>
      <border>
        <left/>
      </border>
    </dxf>
    <dxf>
      <border>
        <right/>
      </border>
    </dxf>
    <dxf>
      <font>
        <sz val="8"/>
        <name val="Arial Narrow"/>
        <color rgb="FF1F4D37"/>
      </font>
      <fill>
        <patternFill patternType="solid">
          <fgColor rgb="FF1F4D37"/>
          <bgColor indexed="64"/>
        </patternFill>
      </fill>
      <border/>
    </dxf>
    <dxf>
      <numFmt numFmtId="4" formatCode="#,##0.00"/>
      <border/>
    </dxf>
    <dxf>
      <border>
        <bottom style="thin"/>
      </border>
    </dxf>
    <dxf>
      <numFmt numFmtId="1" formatCode="0"/>
      <border/>
    </dxf>
    <dxf>
      <font>
        <sz val="8"/>
        <name val="Arial Narrow"/>
        <color rgb="FFFFFFFF"/>
      </font>
      <numFmt numFmtId="4" formatCode="#,##0.00"/>
      <fill>
        <patternFill patternType="solid">
          <fgColor rgb="FF1F4D37"/>
          <bgColor indexed="64"/>
        </patternFill>
      </fill>
      <border/>
    </dxf>
    <dxf>
      <border>
        <top style="thin"/>
      </border>
    </dxf>
    <dxf>
      <border>
        <left/>
        <right/>
        <top/>
        <bottom/>
      </border>
    </dxf>
    <dxf>
      <fill>
        <patternFill>
          <bgColor rgb="FF1F4D37"/>
        </patternFill>
      </fill>
      <border/>
    </dxf>
    <dxf>
      <font>
        <sz val="8"/>
        <name val="Arial Narrow"/>
      </font>
      <border/>
    </dxf>
    <dxf>
      <fill>
        <patternFill patternType="none">
          <bgColor indexed="65"/>
        </patternFill>
      </fill>
      <border>
        <bottom/>
      </border>
    </dxf>
    <dxf>
      <font>
        <color auto="1"/>
      </font>
      <border/>
    </dxf>
    <dxf>
      <font>
        <sz val="8"/>
        <name val="Arial Narrow"/>
      </font>
      <numFmt numFmtId="1" formatCode="0"/>
      <border/>
    </dxf>
    <dxf>
      <font>
        <sz val="8"/>
        <name val="Arial Narrow"/>
      </font>
      <numFmt numFmtId="4" formatCode="#,##0.00"/>
      <border/>
    </dxf>
    <dxf>
      <font>
        <sz val="8"/>
        <name val="Arial Narrow"/>
        <color rgb="FFFFFFFF"/>
      </font>
      <fill>
        <patternFill patternType="solid">
          <fgColor rgb="FF1F4D37"/>
          <bgColor indexed="64"/>
        </patternFill>
      </fill>
      <alignment horizontal="center" textRotation="90" readingOrder="0"/>
      <border/>
    </dxf>
    <dxf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bottom/>
      </border>
    </dxf>
    <dxf>
      <fill>
        <patternFill patternType="solid">
          <bgColor rgb="FFF2F2F2"/>
        </patternFill>
      </fill>
      <border>
        <left/>
        <right/>
        <top style="thin">
          <color rgb="FF1F4D37"/>
        </top>
        <bottom style="thin">
          <color rgb="FF1F4D37"/>
        </bottom>
      </border>
    </dxf>
    <dxf>
      <font>
        <sz val="8"/>
        <name val="Arial Narrow"/>
      </font>
      <numFmt numFmtId="4" formatCode="#,##0.00"/>
      <fill>
        <patternFill patternType="solid">
          <fgColor rgb="FFF2F2F2"/>
          <bgColor indexed="64"/>
        </patternFill>
      </fill>
      <border/>
    </dxf>
    <dxf>
      <fill>
        <patternFill patternType="none">
          <bgColor indexed="65"/>
        </patternFill>
      </fill>
      <border>
        <top/>
        <bottom/>
      </border>
    </dxf>
    <dxf>
      <font>
        <sz val="8"/>
        <name val="Arial Narrow"/>
      </font>
      <numFmt numFmtId="4" formatCode="#,##0.00"/>
      <alignment horizontal="center" textRotation="90" readingOrder="0"/>
      <border/>
    </dxf>
    <dxf>
      <fill>
        <patternFill patternType="none">
          <bgColor indexed="65"/>
        </patternFill>
      </fill>
      <border>
        <right/>
        <top/>
        <bottom/>
      </border>
    </dxf>
    <dxf>
      <border>
        <left/>
        <right/>
        <bottom/>
      </border>
    </dxf>
    <dxf>
      <alignment wrapText="1" readingOrder="0"/>
      <border/>
    </dxf>
    <dxf>
      <alignment textRotation="90" readingOrder="0"/>
      <border/>
    </dxf>
    <dxf>
      <alignment textRotation="0" readingOrder="0"/>
      <border/>
    </dxf>
    <dxf>
      <font>
        <sz val="8"/>
        <name val="Arial Narrow"/>
      </font>
      <numFmt numFmtId="4" formatCode="#,##0.00"/>
      <alignment horizontal="left" vertical="center" readingOrder="0"/>
      <border/>
    </dxf>
    <dxf>
      <alignment horizontal="left" vertical="center" textRotation="0" readingOrder="0"/>
      <border/>
    </dxf>
    <dxf>
      <font>
        <sz val="8"/>
        <name val="Arial Narrow"/>
      </font>
      <numFmt numFmtId="1" formatCode="0"/>
      <alignment horizontal="center" readingOrder="0"/>
      <border/>
    </dxf>
    <dxf>
      <font>
        <sz val="8"/>
        <name val="Arial Narrow"/>
      </font>
      <alignment vertical="center" readingOrder="0"/>
      <border/>
    </dxf>
    <dxf>
      <font>
        <sz val="8"/>
        <name val="Arial Narrow"/>
      </font>
      <numFmt numFmtId="1" formatCode="0"/>
      <fill>
        <patternFill patternType="solid">
          <fgColor rgb="FF1F4D37"/>
          <bgColor indexed="64"/>
        </patternFill>
      </fill>
      <border/>
    </dxf>
    <dxf>
      <font>
        <sz val="8"/>
        <name val="Arial Narrow"/>
      </font>
      <numFmt numFmtId="4" formatCode="#,##0.00"/>
      <fill>
        <patternFill patternType="solid">
          <fgColor rgb="FF1F4D37"/>
          <bgColor indexed="64"/>
        </patternFill>
      </fill>
      <border/>
    </dxf>
    <dxf>
      <font>
        <color auto="1"/>
      </font>
      <fill>
        <patternFill>
          <bgColor rgb="FFC1F7DB"/>
        </patternFill>
      </fill>
      <border>
        <left>
          <color rgb="FF000000"/>
        </left>
        <right>
          <color rgb="FF000000"/>
        </right>
        <top style="thin"/>
        <bottom>
          <color rgb="FF000000"/>
        </bottom>
      </border>
    </dxf>
    <dxf>
      <font>
        <color auto="1"/>
      </font>
      <fill>
        <patternFill patternType="solid">
          <bgColor rgb="FFF2F2F2"/>
        </patternFill>
      </fill>
      <border>
        <left>
          <color rgb="FF000000"/>
        </left>
        <right>
          <color rgb="FF000000"/>
        </right>
        <top style="hair"/>
        <bottom>
          <color rgb="FF000000"/>
        </bottom>
      </border>
    </dxf>
    <dxf>
      <font>
        <color rgb="FF2B916F"/>
      </font>
      <fill>
        <patternFill>
          <bgColor rgb="FF2B916F"/>
        </patternFill>
      </fill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C1F7DB"/>
        </patternFill>
      </fill>
      <border>
        <left style="thin">
          <color rgb="FF000000"/>
        </left>
        <right style="thin">
          <color rgb="FF000000"/>
        </right>
        <top style="thin"/>
        <bottom>
          <color rgb="FF000000"/>
        </bottom>
      </border>
    </dxf>
    <dxf>
      <font>
        <color auto="1"/>
      </font>
      <fill>
        <patternFill>
          <bgColor rgb="FFC1F7DB"/>
        </patternFill>
      </fill>
      <border>
        <left style="thin">
          <color rgb="FF000000"/>
        </left>
        <right style="thin">
          <color rgb="FF000000"/>
        </right>
        <top/>
        <bottom>
          <color rgb="FF000000"/>
        </bottom>
      </border>
    </dxf>
    <dxf>
      <fill>
        <patternFill>
          <bgColor rgb="FF2B916F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bgColor rgb="FF2B916F"/>
        </patternFill>
      </fill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>
          <bgColor theme="0" tint="-0.04997999966144562"/>
        </patternFill>
      </fill>
      <border>
        <left>
          <color rgb="FF000000"/>
        </left>
        <right>
          <color rgb="FF000000"/>
        </right>
        <top style="hair"/>
        <bottom>
          <color rgb="FF000000"/>
        </bottom>
      </border>
    </dxf>
    <dxf>
      <fill>
        <patternFill>
          <bgColor rgb="FFC1F7DB"/>
        </patternFill>
      </fill>
      <border>
        <left>
          <color rgb="FF000000"/>
        </left>
        <right>
          <color rgb="FF000000"/>
        </right>
        <top style="hair"/>
        <bottom>
          <color rgb="FF000000"/>
        </bottom>
      </border>
    </dxf>
    <dxf>
      <fill>
        <patternFill>
          <bgColor rgb="FF47CDA0"/>
        </patternFill>
      </fill>
      <border>
        <right style="thin">
          <color rgb="FFFFFFFF"/>
        </right>
      </border>
    </dxf>
    <dxf>
      <fill>
        <patternFill>
          <bgColor rgb="FF47CDA0"/>
        </patternFill>
      </fill>
      <border>
        <left style="thin">
          <color rgb="FF1F4D37"/>
        </left>
        <right style="thin">
          <color rgb="FFFFFFFF"/>
        </right>
      </border>
    </dxf>
    <dxf>
      <font>
        <color rgb="FFDB0707"/>
      </font>
      <fill>
        <patternFill>
          <bgColor rgb="FFDB0707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0707"/>
      <rgbColor rgb="0047CDA0"/>
      <rgbColor rgb="000000FF"/>
      <rgbColor rgb="00FFFF00"/>
      <rgbColor rgb="00FF00FF"/>
      <rgbColor rgb="0000FFFF"/>
      <rgbColor rgb="00800000"/>
      <rgbColor rgb="001F4D37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1F7D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B916F"/>
      <rgbColor rgb="0018261D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pivotCacheDefinition" Target="pivotCache/pivotCacheDefinition3.xml" /><Relationship Id="rId24" Type="http://schemas.openxmlformats.org/officeDocument/2006/relationships/pivotCacheDefinition" Target="pivotCache/pivotCacheDefinition6.xml" /><Relationship Id="rId25" Type="http://schemas.openxmlformats.org/officeDocument/2006/relationships/pivotCacheDefinition" Target="pivotCache/pivotCacheDefinition7.xml" /><Relationship Id="rId26" Type="http://schemas.openxmlformats.org/officeDocument/2006/relationships/pivotCacheDefinition" Target="pivotCache/pivotCacheDefinition1.xml" /><Relationship Id="rId27" Type="http://schemas.openxmlformats.org/officeDocument/2006/relationships/pivotCacheDefinition" Target="pivotCache/pivotCacheDefinition2.xml" /><Relationship Id="rId28" Type="http://schemas.openxmlformats.org/officeDocument/2006/relationships/pivotCacheDefinition" Target="pivotCache/pivotCacheDefinition5.xml" /><Relationship Id="rId29" Type="http://schemas.openxmlformats.org/officeDocument/2006/relationships/pivotCacheDefinition" Target="pivotCache/pivotCacheDefinition4.xml" /><Relationship Id="rId30" Type="http://schemas.openxmlformats.org/officeDocument/2006/relationships/pivotCacheDefinition" Target="pivotCache/pivotCacheDefinition8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ain!D3" /><Relationship Id="rId3" Type="http://schemas.openxmlformats.org/officeDocument/2006/relationships/hyperlink" Target="#Main!D3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ain!D3" /><Relationship Id="rId3" Type="http://schemas.openxmlformats.org/officeDocument/2006/relationships/hyperlink" Target="#Main!D3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ain!D3" /><Relationship Id="rId3" Type="http://schemas.openxmlformats.org/officeDocument/2006/relationships/hyperlink" Target="#Main!D3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ain!D3" /><Relationship Id="rId3" Type="http://schemas.openxmlformats.org/officeDocument/2006/relationships/hyperlink" Target="#Main!D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ain!D3" /><Relationship Id="rId3" Type="http://schemas.openxmlformats.org/officeDocument/2006/relationships/hyperlink" Target="#Main!D3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ain!D3" /><Relationship Id="rId3" Type="http://schemas.openxmlformats.org/officeDocument/2006/relationships/hyperlink" Target="#Main!D3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ain!D3" /><Relationship Id="rId3" Type="http://schemas.openxmlformats.org/officeDocument/2006/relationships/hyperlink" Target="#Main!D3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ain!D3" /><Relationship Id="rId3" Type="http://schemas.openxmlformats.org/officeDocument/2006/relationships/hyperlink" Target="#Main!D3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ain!D3" /><Relationship Id="rId3" Type="http://schemas.openxmlformats.org/officeDocument/2006/relationships/hyperlink" Target="#Main!D3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ain!D3" /><Relationship Id="rId3" Type="http://schemas.openxmlformats.org/officeDocument/2006/relationships/hyperlink" Target="#Main!D3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ain!D3" /><Relationship Id="rId3" Type="http://schemas.openxmlformats.org/officeDocument/2006/relationships/hyperlink" Target="#Main!D3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ain!D3" /><Relationship Id="rId3" Type="http://schemas.openxmlformats.org/officeDocument/2006/relationships/hyperlink" Target="#Main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1752600</xdr:colOff>
      <xdr:row>4</xdr:row>
      <xdr:rowOff>9525</xdr:rowOff>
    </xdr:to>
    <xdr:pic>
      <xdr:nvPicPr>
        <xdr:cNvPr id="1" name="Picture 2" descr="Final_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447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57150</xdr:colOff>
      <xdr:row>4</xdr:row>
      <xdr:rowOff>9525</xdr:rowOff>
    </xdr:to>
    <xdr:pic>
      <xdr:nvPicPr>
        <xdr:cNvPr id="1" name="Picture 4" descr="Final_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447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1504950</xdr:colOff>
      <xdr:row>4</xdr:row>
      <xdr:rowOff>9525</xdr:rowOff>
    </xdr:to>
    <xdr:pic>
      <xdr:nvPicPr>
        <xdr:cNvPr id="1" name="Picture 4" descr="Final_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447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2266950</xdr:colOff>
      <xdr:row>4</xdr:row>
      <xdr:rowOff>9525</xdr:rowOff>
    </xdr:to>
    <xdr:pic>
      <xdr:nvPicPr>
        <xdr:cNvPr id="1" name="Picture 4" descr="Final_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447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533400</xdr:colOff>
      <xdr:row>4</xdr:row>
      <xdr:rowOff>9525</xdr:rowOff>
    </xdr:to>
    <xdr:pic>
      <xdr:nvPicPr>
        <xdr:cNvPr id="1" name="Picture 4" descr="Final_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447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38100</xdr:colOff>
      <xdr:row>4</xdr:row>
      <xdr:rowOff>9525</xdr:rowOff>
    </xdr:to>
    <xdr:pic>
      <xdr:nvPicPr>
        <xdr:cNvPr id="1" name="Picture 4" descr="Final_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447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10</xdr:col>
      <xdr:colOff>114300</xdr:colOff>
      <xdr:row>4</xdr:row>
      <xdr:rowOff>9525</xdr:rowOff>
    </xdr:to>
    <xdr:pic>
      <xdr:nvPicPr>
        <xdr:cNvPr id="1" name="Picture 4" descr="Final_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447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428625</xdr:colOff>
      <xdr:row>4</xdr:row>
      <xdr:rowOff>9525</xdr:rowOff>
    </xdr:to>
    <xdr:pic>
      <xdr:nvPicPr>
        <xdr:cNvPr id="1" name="Picture 4" descr="Final_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447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457200</xdr:colOff>
      <xdr:row>4</xdr:row>
      <xdr:rowOff>9525</xdr:rowOff>
    </xdr:to>
    <xdr:pic>
      <xdr:nvPicPr>
        <xdr:cNvPr id="1" name="Picture 4" descr="Final_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447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4</xdr:row>
      <xdr:rowOff>9525</xdr:rowOff>
    </xdr:to>
    <xdr:pic>
      <xdr:nvPicPr>
        <xdr:cNvPr id="1" name="Picture 4" descr="Final_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447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0</xdr:colOff>
      <xdr:row>4</xdr:row>
      <xdr:rowOff>9525</xdr:rowOff>
    </xdr:to>
    <xdr:pic>
      <xdr:nvPicPr>
        <xdr:cNvPr id="1" name="Picture 4" descr="Final_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447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1076325</xdr:colOff>
      <xdr:row>4</xdr:row>
      <xdr:rowOff>9525</xdr:rowOff>
    </xdr:to>
    <xdr:pic>
      <xdr:nvPicPr>
        <xdr:cNvPr id="1" name="Picture 4" descr="Final_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447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65525" sheet="MigrationList"/>
  </cacheSource>
  <cacheFields count="4">
    <cacheField name="OldProduct">
      <sharedItems containsBlank="1" containsMixedTypes="0" count="77">
        <s v="2101: Kaspersky Anti-Virus for Windows Workstation SB"/>
        <s v="2102: Kaspersky Anti-Virus for Linux WS"/>
        <s v="2111: Kaspersky Anti-Virus SB Worstation Suite"/>
        <s v="2201: Kaspersky Anti-Virus for NT Server SB"/>
        <s v="2202: Kaspersky Anti-Virus for Linux File Server SB"/>
        <s v="2203: Kaspersky Anti-Virus for Novell Netware File Server"/>
        <s v="2204: Kaspersky Anti-Virus for xBSD File Server"/>
        <s v="2205: Kaspersky Anti-Virus for SambaServer File Server"/>
        <s v="2211: Kaspersky Anti-Virus SB File Server Suite"/>
        <s v="2301: Kaspersky Anti-Virus for MS Exchange SB"/>
        <s v="2302: Antivirus BO for SendMail/SendMail-MilterAPI/Qmail/Postfix (Linux, Unix, xBSD) SB"/>
        <s v="2303: Kaspersky Anti-Virus for LotusNotes / Domino"/>
        <s v="2401: Kaspersky Anti-Virus for MS ISA Node"/>
        <s v="2402: Anti-Virus BO for Linux/UNIX SMTP Gateway"/>
        <s v="2501: Antivirus BO workstation/file servers for Windows SB"/>
        <s v="2502: Antivirus BO workstation/file/mail servers servers for Windows SB"/>
        <s v="2511: Antivirus BO workstation/file servers Suite SB"/>
        <s v="2512: Antivirus BO workstation/file servers/mailserver Suite SB"/>
        <s v="2513: Kaspersky Anti-Virus BO for MS Small Business Server"/>
        <s v="2811: Bundle: Anti-Virus SendMail/SendMail-MilterAPI/Qmail/Postfix + Anti-Spam"/>
        <s v="2831: Kaspersky Security MS Exchange Server 2003 SB"/>
        <s v="3101: Kaspersky Anti-Virus for Windows Workstation"/>
        <s v="3103: Kaspersky Anti-Virus S.O.S."/>
        <s v="3111: Antivirus BO workstation"/>
        <s v="3201: Kaspersky Anti-Virus for NT Server"/>
        <s v="3202: Kaspersky Anti-Virus for Linux File Server"/>
        <s v="3203: Kaspersky Anti-Virus 5 for Novell Netware"/>
        <s v="3204: Antivirus BO xBSD file server"/>
        <s v="3205: Kaspersky Anti-Virus for Samba Server"/>
        <s v="3206: Kaspersky Anti-Virus for Novell NetWare"/>
        <s v="3207: Kaspersky Anti-Virus UNIX 3.0"/>
        <s v="3211: Antivirus BO file servers"/>
        <s v="3301: Kaspersky Anti-Virus for MS Exchange"/>
        <s v="3302: Antivirus BO for SendMail/SendMail-MilterAPI/Qmail/Postfix (Linux, Unix, xBSD)"/>
        <s v="3303: Kaspersky Anti-Virus for Lotus Notes"/>
        <s v="3311: Antivirus BO for MS Exchange/LotusNotes/Domino"/>
        <s v="3312: Kaspersky Anti-Virus Business Optimal Suite for Mail Gates"/>
        <s v="3401: Kaspersky Anti-Virus for MS ISA Server"/>
        <s v="3402: Kaspersky SMTP-Gateway (Unix)"/>
        <s v="3403: Kaspersky Anti-Virus for FireWall"/>
        <s v="3405: Kaspersky Anti-Virus for Proxy Server"/>
        <s v="3411: Kaspersky Anti-Virus Internet Gateway"/>
        <s v="3511: Antivirus BO workstation/file servers"/>
        <s v="3512: Antivirus BO workstation/file servers/mail servers"/>
        <s v="3513: Kaspersky Anti-Virus BO Suite 3"/>
        <s v="3521: Kaspersky Anti-Virus BO KCP 1"/>
        <s v="3522: Kaspersky Anti-Virus BO KCP 2"/>
        <s v="3701: Kaspersky Anti-Spam Enterprise Edition (license per e-mail address)"/>
        <s v="3831: Kaspersky Security MS Exchange Server 2003"/>
        <s v="3841: Kaspersky Security for SMTP Gateways"/>
        <s v="4104: Kaspersky Anti-Virus WS for MCBC"/>
        <s v="4111: Kaspersky Anti-Virus Corporate Suite for Workstations"/>
        <s v="4202: Kaspersky Anti-Virus Corp Suite for DioNIS FileServer"/>
        <s v="4204: Kaspersky Anti-Virus FS for MCBC"/>
        <s v="4211: Kaspersky Anti-Virus Corporate Suite for Servers"/>
        <s v="4302: Antivirus Corp for SendMail/SendMail-MilterAPI/Qmail/Postfix (Linux, Unix, xBSD)"/>
        <s v="4311: Kaspersky Anti-Virus Corporate for Mail Gates Full"/>
        <s v="4401: Kaspersky Anti-Virus for MS ISA Server Enterprise Edition"/>
        <s v="4402: Anti-Virus Corporate Gateway for Linux/Unix (MailAddress)"/>
        <s v="4411: Kaspersky Anti-Virus Corporate for Internet Gateway"/>
        <s v="4511: Antivirus Corporate workstation/file servers"/>
        <s v="4521: Kaspersky Anti-Virus Corporate Suite"/>
        <s v="4701: Kaspersky Corporate Anti-Spam (license per e-mail address)"/>
        <s v="4831: Kaspersky Security Suite Corp MS Exchange"/>
        <s v="4841: Kaspersky Corp Security  for SMTP Gateways"/>
        <s v="5102: Kaspersky Anti-Virus for Unix Mail Server (Traffic limited)"/>
        <s v="5104: Kaspersky SMTP-Gateway (Unix) Traffic"/>
        <s v="5105: Kaspersky Anti-Virus for Proxy Server Traffic"/>
        <s v="5106: Kaspersky Anti-Virus for Sendmail Milter API Traffic"/>
        <s v="5701: Kaspersky Anti-Spam ISP Edition (mail user limited)"/>
        <s v="5704: Kaspersky Anti-Spam ISP Edition 2.x ( mail users  limited)"/>
        <s v="5705: Kaspersky Anti-Spam ISP Edition 2.x ( traffic limited)"/>
        <s v="5706: Kaspersky Anti-Spam ISP Edition 2.x (CPU limited)"/>
        <s v="5707: Kaspersky Anti-Spam  Enterprise Edition (traffic limited)"/>
        <s v="5708: Kaspersky Anti-Spam (Incoming messages per day)"/>
        <s v="4215: Kaspersky Anti-Virus for Windows File Server EE"/>
        <m/>
      </sharedItems>
    </cacheField>
    <cacheField name="Ind">
      <sharedItems containsBlank="1" containsMixedTypes="0" count="2">
        <s v="1"/>
        <m/>
      </sharedItems>
    </cacheField>
    <cacheField name="NewProduct">
      <sharedItems containsBlank="1" containsMixedTypes="0" count="16">
        <s v="4851: Kaspersky WorkSpace Security (1-Layer License)  Wks Protection"/>
        <s v="4213: Kaspersky Anti-Virus for File Server"/>
        <s v="4313: Kaspersky Security for Mail Server"/>
        <s v="4413: Kaspersky Security for Internet Gateway"/>
        <s v="4853: Kaspersky BusinessSpace Security (2-Layer Protection)  Wks/FS Protection"/>
        <s v="4857: Kaspersky EnterpriseSpace Security (3-Layers Protection)  Wks/FS/MS Protection"/>
        <s v="4859: Kaspersky TotalSpace Security (Universal Protection)  Total Suite"/>
        <s v="4107: Kaspersky S.O.S."/>
        <s v="4713: Kaspersky Anti-Spam for Linux"/>
        <s v="4104: Kaspersky Anti-Virus for MSVS Workstation"/>
        <s v="4202: Kaspersky Anti-Virus Corp Suite for DioNIS"/>
        <s v="4204: Kaspersky Anti-Virus Corp Suite for MSVS"/>
        <s v="5111: Kaspersky Anti-Virus for xSP"/>
        <s v="5711: Kaspersky Anti-Spam for xSP"/>
        <s v="4221: Kaspersky Anti-Virus for Storage"/>
        <m/>
      </sharedItems>
    </cacheField>
    <cacheField name="ID">
      <sharedItems containsString="0" containsBlank="1" containsMixedTypes="0" containsNumber="1" containsInteger="1" count="141">
        <n v="72"/>
        <n v="71"/>
        <n v="97"/>
        <n v="96"/>
        <n v="136"/>
        <n v="137"/>
        <n v="135"/>
        <n v="74"/>
        <n v="73"/>
        <n v="86"/>
        <n v="87"/>
        <n v="89"/>
        <n v="88"/>
        <n v="90"/>
        <n v="91"/>
        <n v="139"/>
        <n v="140"/>
        <n v="138"/>
        <n v="75"/>
        <n v="76"/>
        <n v="93"/>
        <n v="92"/>
        <n v="99"/>
        <n v="98"/>
        <n v="130"/>
        <n v="77"/>
        <n v="78"/>
        <n v="79"/>
        <n v="80"/>
        <n v="132"/>
        <n v="131"/>
        <n v="133"/>
        <n v="134"/>
        <n v="142"/>
        <n v="141"/>
        <n v="143"/>
        <n v="94"/>
        <n v="95"/>
        <n v="144"/>
        <n v="26"/>
        <n v="145"/>
        <n v="146"/>
        <n v="50"/>
        <n v="49"/>
        <n v="51"/>
        <n v="15"/>
        <n v="16"/>
        <n v="25"/>
        <n v="24"/>
        <n v="29"/>
        <n v="27"/>
        <n v="28"/>
        <n v="55"/>
        <n v="56"/>
        <n v="36"/>
        <n v="35"/>
        <n v="17"/>
        <n v="18"/>
        <n v="53"/>
        <n v="52"/>
        <n v="54"/>
        <n v="4"/>
        <n v="5"/>
        <n v="3"/>
        <n v="59"/>
        <n v="60"/>
        <n v="61"/>
        <n v="47"/>
        <n v="45"/>
        <n v="46"/>
        <n v="58"/>
        <n v="57"/>
        <n v="123"/>
        <n v="124"/>
        <n v="32"/>
        <n v="31"/>
        <n v="30"/>
        <n v="43"/>
        <n v="42"/>
        <n v="44"/>
        <n v="7"/>
        <n v="8"/>
        <n v="6"/>
        <n v="152"/>
        <n v="153"/>
        <n v="112"/>
        <n v="111"/>
        <n v="63"/>
        <n v="62"/>
        <n v="64"/>
        <n v="67"/>
        <n v="65"/>
        <n v="66"/>
        <n v="122"/>
        <n v="121"/>
        <n v="119"/>
        <n v="120"/>
        <n v="118"/>
        <n v="117"/>
        <n v="21"/>
        <n v="20"/>
        <n v="19"/>
        <n v="128"/>
        <n v="127"/>
        <n v="126"/>
        <n v="108"/>
        <n v="110"/>
        <n v="109"/>
        <n v="107"/>
        <n v="9"/>
        <n v="105"/>
        <n v="106"/>
        <n v="10"/>
        <n v="68"/>
        <n v="14"/>
        <n v="103"/>
        <n v="48"/>
        <n v="83"/>
        <n v="69"/>
        <n v="2"/>
        <n v="1"/>
        <n v="70"/>
        <n v="129"/>
        <n v="125"/>
        <n v="12"/>
        <n v="11"/>
        <n v="13"/>
        <n v="85"/>
        <n v="154"/>
        <n v="102"/>
        <n v="33"/>
        <n v="34"/>
        <n v="39"/>
        <n v="38"/>
        <n v="37"/>
        <n v="40"/>
        <n v="41"/>
        <n v="22"/>
        <n v="23"/>
        <n v="155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5527" sheet="ProductList"/>
  </cacheSource>
  <cacheFields count="8">
    <cacheField name="Model">
      <sharedItems containsBlank="1" containsMixedTypes="0" count="2">
        <s v="Software"/>
        <m/>
      </sharedItems>
    </cacheField>
    <cacheField name="Sector">
      <sharedItems containsBlank="1" containsMixedTypes="0" count="3">
        <s v="Business"/>
        <s v="xSP"/>
        <m/>
      </sharedItems>
    </cacheField>
    <cacheField name="Category">
      <sharedItems containsBlank="1" containsMixedTypes="0" count="6">
        <s v="Mail&amp;Gateway Security"/>
        <s v="OpenSpace Security"/>
        <s v="Gateway Security"/>
        <s v="Special Security"/>
        <s v="Storage Security"/>
        <m/>
      </sharedItems>
    </cacheField>
    <cacheField name="Code">
      <sharedItems containsString="0" containsBlank="1" containsMixedTypes="0" containsNumber="1" containsInteger="1" count="16">
        <n v="4313"/>
        <n v="4413"/>
        <n v="4713"/>
        <n v="4851"/>
        <n v="4853"/>
        <n v="4857"/>
        <n v="4859"/>
        <n v="5111"/>
        <n v="5711"/>
        <n v="5811"/>
        <n v="4107"/>
        <n v="4025"/>
        <n v="4221"/>
        <n v="4213"/>
        <n v="4215"/>
        <m/>
      </sharedItems>
    </cacheField>
    <cacheField name="Product">
      <sharedItems containsBlank="1" containsMixedTypes="0" count="16">
        <s v="4313: Kaspersky Security for Mail Server"/>
        <s v="4413: Kaspersky Security for Internet Gateway"/>
        <s v="4713: Kaspersky Anti-Spam for Linux"/>
        <s v="4851: Kaspersky WorkSpace Security (1-Layer Protection)  Wks Protection"/>
        <s v="4853: Kaspersky BusinessSpace Security (2-Layer Protection)  Wks/FS Protection"/>
        <s v="4857: Kaspersky EnterpriseSpace Security (3-Layer Protection)  Wks/FS/MS Protection"/>
        <s v="4859: Kaspersky TotalSpace Security (4-Layer Protection)  Total Suite"/>
        <s v="5111: Kaspersky Anti-Virus for xSP"/>
        <s v="5711: Kaspersky Anti-Spam for xSP"/>
        <s v="5811: Kaspersky Security for xSP"/>
        <s v="4107: Kaspersky S.O.S."/>
        <s v="4025: Kaspersky Endpoint Security for Smartphone"/>
        <s v="4221: Kaspersky Anti-Virus for Storage"/>
        <s v="4213: Kaspersky Anti-Virus for File Server"/>
        <s v="4215: Kaspersky Anti-Virus for Windows File Server EE"/>
        <m/>
      </sharedItems>
    </cacheField>
    <cacheField name="LicenceObject">
      <sharedItems containsBlank="1" containsMixedTypes="0" count="5">
        <s v="User"/>
        <s v="TrafficD"/>
        <s v="PDA"/>
        <s v="SVR"/>
        <m/>
      </sharedItems>
    </cacheField>
    <cacheField name="Component">
      <sharedItems containsBlank="1" containsMixedTypes="0" count="23">
        <s v="F310: Kaspersky Anti-Virus for Lotus Notes/Domino"/>
        <s v="G220: Kaspersky Security Mail Gateway"/>
        <s v="F210: Kaspersky Anti-Virus for Linux Mail Server"/>
        <s v="F111: Kaspersky Security for Microsoft Exchange"/>
        <s v="G111: Kaspersky Anti-Virus for Microsoft ISA Server SE"/>
        <s v="G410: Kaspersky Anti-Virus for Check Point Firewall"/>
        <s v="G310: Kaspersky Anti-Virus for Proxy Server"/>
        <s v="G110: Kaspersky Anti-Virus for Microsoft ISA Server EE"/>
        <s v="F710: Kaspersky Anti-Spam for Linux"/>
        <s v="A210: Kaspersky Anti-Virus for Windows Workstation"/>
        <s v="C110: Kaspersky Anti-Virus for Linux Workstation"/>
        <s v="A220: Kaspersky Anti-Virus for Windows Server"/>
        <s v="C210: Kaspersky Anti-Virus for Linux File Server"/>
        <s v="E310: Kaspersky Anti-Virus for Novell NetWare"/>
        <s v="F220: Kaspersky Anti-Virus Mail Gateway"/>
        <s v="F221: Kaspersky Anti-Virus for Unix Mail Server (traffic limited)"/>
        <s v="A310: Kaspersky Anti-Virus S.O.S."/>
        <s v="A221: Kaspersky Anti-Virus for Windows Server EE"/>
        <s v="B171: Kaspersky Endpoint Security 8 for Smartphone "/>
        <s v="A221: Kaspersky Anti-Virus for Windows Server EE (EMC Celerra support)"/>
        <s v="D110: Kaspersky Endpoint Security for Mac"/>
        <s v="C120: Kaspersky Endpoint Security for Linux"/>
        <m/>
      </sharedItems>
    </cacheField>
    <cacheField name="Ind">
      <sharedItems containsBlank="1" containsMixedTypes="0" count="2">
        <s v="+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65523" sheet="SaleListHome+SOHO"/>
  </cacheSource>
  <cacheFields count="13">
    <cacheField name="PositionCode">
      <sharedItems containsBlank="1" containsMixedTypes="0" count="26">
        <s v="KL1137RBBFR"/>
        <s v="KL1137RBBFS"/>
        <s v="KL1137ROBFR"/>
        <s v="KL1137RXBFS"/>
        <s v="KL1837RBBFR"/>
        <s v="KL1837RBBFS"/>
        <s v="KL1837RBEFR"/>
        <s v="KL1837RBEFS"/>
        <s v="KL1837ROBFR"/>
        <s v="KL1837RXBFS"/>
        <s v="KL1901RBBFS"/>
        <s v="KL4213RCAFE"/>
        <s v="KL4213RCAFQ"/>
        <s v="KL4213RCAFR"/>
        <s v="KL4213RCAFS"/>
        <s v="KL4213RCAFW"/>
        <s v="KL4215RCAFR"/>
        <s v="KL4215RCAFS"/>
        <s v="KL4215RCAFW"/>
        <s v="KL4851RCGFE"/>
        <s v="KL4851RCGFQ"/>
        <s v="KL4851RCGFR"/>
        <s v="KL4851RCGFS"/>
        <s v="KL4851RCGFW"/>
        <s v="KL2528RCEFS"/>
        <m/>
      </sharedItems>
    </cacheField>
    <cacheField name="PartNumber">
      <sharedItems containsBlank="1" containsMixedTypes="0" count="13">
        <s v="KL1137RBB**"/>
        <s v="KL1137ROB**"/>
        <s v="KL1137RXB**"/>
        <s v="KL1837RBB**"/>
        <s v="KL1837RBE**"/>
        <s v="KL1837ROB**"/>
        <s v="KL1837RXB**"/>
        <s v="KL1901RBB**"/>
        <s v="KL4213RCA**"/>
        <s v="KL4215RCA**"/>
        <s v="KL4851RCG**"/>
        <s v="KL2528RCE**"/>
        <m/>
      </sharedItems>
    </cacheField>
    <cacheField name="Category">
      <sharedItems containsBlank="1" containsMixedTypes="0" count="5">
        <s v="HomeSpace Security"/>
        <s v="Storage Security"/>
        <s v="OpenSpace Security"/>
        <s v="SmallOffice Security"/>
        <m/>
      </sharedItems>
    </cacheField>
    <cacheField name="Code">
      <sharedItems containsString="0" containsBlank="1" containsMixedTypes="0" containsNumber="1" containsInteger="1" count="8">
        <n v="1129"/>
        <n v="1829"/>
        <n v="1901"/>
        <n v="4213"/>
        <n v="4701"/>
        <n v="4011"/>
        <n v="2526"/>
        <m/>
      </sharedItems>
    </cacheField>
    <cacheField name="Product">
      <sharedItems containsBlank="1" containsMixedTypes="0" count="8">
        <s v="   Kaspersky Anti-Virus 2011"/>
        <s v="   Kaspersky Internet Security 2011"/>
        <s v="   Kaspersky CRYSTAL"/>
        <s v="   Kaspersky Anti-Virus for File Server"/>
        <s v="   Kaspersky Anti-Virus for Windows File Server EE"/>
        <s v="   Kaspersky WorkSpace Security"/>
        <s v="   Kaspersky Small Office Security 2 for Personal Computers and File Servers"/>
        <m/>
      </sharedItems>
    </cacheField>
    <cacheField name="LicenceDescription">
      <sharedItems containsBlank="1" containsMixedTypes="0" count="5">
        <s v="Dt"/>
        <s v="SVR"/>
        <s v="WS"/>
        <s v="WS/SVR"/>
        <m/>
      </sharedItems>
    </cacheField>
    <cacheField name="LicenceObject">
      <sharedItems containsBlank="1" containsMixedTypes="0" count="4">
        <s v="Desktop"/>
        <s v="FileServer"/>
        <s v="User"/>
        <m/>
      </sharedItems>
    </cacheField>
    <cacheField name="Package">
      <sharedItems containsBlank="1" containsMixedTypes="0" count="5">
        <s v="Box"/>
        <s v="Card"/>
        <s v="DVD box"/>
        <s v="License Pack"/>
        <m/>
      </sharedItems>
    </cacheField>
    <cacheField name="Band">
      <sharedItems containsBlank="1" containsMixedTypes="0" count="5">
        <s v="Band B: 2"/>
        <s v="Band E: 5"/>
        <s v="Band A: 1"/>
        <s v="Band G: 7"/>
        <m/>
      </sharedItems>
    </cacheField>
    <cacheField name="LicenceComposition">
      <sharedItems containsBlank="1" containsMixedTypes="0" count="6">
        <s v="2Dt"/>
        <s v="5Dt"/>
        <s v="1SVR"/>
        <s v="7WS"/>
        <s v="1SVR+5WS"/>
        <m/>
      </sharedItems>
    </cacheField>
    <cacheField name="LicenceType">
      <sharedItems containsBlank="1" containsMixedTypes="0" count="6">
        <s v="Renewal"/>
        <s v="Base"/>
        <s v="Educational"/>
        <s v="Educational Renewal"/>
        <s v="Cross-grade"/>
        <m/>
      </sharedItems>
    </cacheField>
    <cacheField name="Term">
      <sharedItems containsBlank="1" containsMixedTypes="0" count="2">
        <s v="1 year"/>
        <m/>
      </sharedItems>
    </cacheField>
    <cacheField name="Price">
      <sharedItems containsString="0" containsBlank="1" containsMixedTypes="0" containsNumber="1" count="22">
        <n v="720"/>
        <n v="1200"/>
        <n v="960"/>
        <n v="1600"/>
        <n v="2340"/>
        <n v="3899.99"/>
        <n v="2200"/>
        <n v="1320"/>
        <n v="924"/>
        <n v="3960"/>
        <n v="6600"/>
        <n v="3300"/>
        <n v="7560"/>
        <n v="12600"/>
        <n v="6300"/>
        <n v="1540"/>
        <n v="1078"/>
        <n v="4620"/>
        <n v="7700"/>
        <n v="3850"/>
        <n v="5900"/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65262" sheet="SaleListSMB+Enterprise"/>
  </cacheSource>
  <cacheFields count="13">
    <cacheField name="PositionCode">
      <sharedItems containsBlank="1" containsMixedTypes="0" count="722">
        <s v="-"/>
        <s v="KL4025RAKDR"/>
        <s v="KL4025RAKDS"/>
        <s v="KL4025RAKDW"/>
        <s v="KL4025RAKFR"/>
        <s v="KL4025RAKFS"/>
        <s v="KL4025RAKFW"/>
        <s v="KL4025RAMDR"/>
        <s v="KL4025RAMDS"/>
        <s v="KL4025RAMDW"/>
        <s v="KL4025RAMFR"/>
        <s v="KL4025RAMFS"/>
        <s v="KL4025RAMFW"/>
        <s v="KL4025RANDR"/>
        <s v="KL4025RANDS"/>
        <s v="KL4025RANDW"/>
        <s v="KL4025RANFR"/>
        <s v="KL4025RANFS"/>
        <s v="KL4025RANFW"/>
        <s v="KL4025RAPDR"/>
        <s v="KL4025RAPDS"/>
        <s v="KL4025RAPDW"/>
        <s v="KL4025RAPFR"/>
        <s v="KL4025RAPFS"/>
        <s v="KL4025RAPFW"/>
        <s v="KL4025RAQDR"/>
        <s v="KL4025RAQDS"/>
        <s v="KL4025RAQDW"/>
        <s v="KL4025RAQFR"/>
        <s v="KL4025RAQFS"/>
        <s v="KL4025RAQFW"/>
        <s v="KL4025RARDR"/>
        <s v="KL4025RARDS"/>
        <s v="KL4025RARDW"/>
        <s v="KL4025RARFR"/>
        <s v="KL4025RARFS"/>
        <s v="KL4025RARFW"/>
        <s v="KL4025RASDR"/>
        <s v="KL4025RASDS"/>
        <s v="KL4025RASDW"/>
        <s v="KL4025RASFR"/>
        <s v="KL4025RASFS"/>
        <s v="KL4025RASFW"/>
        <s v="KL4025RATDR"/>
        <s v="KL4025RATDS"/>
        <s v="KL4025RATDW"/>
        <s v="KL4025RATFR"/>
        <s v="KL4025RATFS"/>
        <s v="KL4025RATFW"/>
        <s v="KL4107RAKDR"/>
        <s v="KL4107RAKDS"/>
        <s v="KL4107RAKFR"/>
        <s v="KL4107RAKFS"/>
        <s v="KL4107RAMDR"/>
        <s v="KL4107RAMDS"/>
        <s v="KL4107RAMFR"/>
        <s v="KL4107RAMFS"/>
        <s v="KL4107RANDR"/>
        <s v="KL4107RANDS"/>
        <s v="KL4107RANFR"/>
        <s v="KL4107RANFS"/>
        <s v="KL4107RAPDR"/>
        <s v="KL4107RAPDS"/>
        <s v="KL4107RAPFR"/>
        <s v="KL4107RAPFS"/>
        <s v="KL4107RAQDR"/>
        <s v="KL4107RAQDS"/>
        <s v="KL4107RAQFR"/>
        <s v="KL4107RAQFS"/>
        <s v="KL4107RARDR"/>
        <s v="KL4107RARDS"/>
        <s v="KL4107RARFR"/>
        <s v="KL4107RARFS"/>
        <s v="KL4107RASDR"/>
        <s v="KL4107RASDS"/>
        <s v="KL4107RASFR"/>
        <s v="KL4107RASFS"/>
        <s v="KL4107RATDR"/>
        <s v="KL4107RATDS"/>
        <s v="KL4107RATFR"/>
        <s v="KL4107RATFS"/>
        <s v="KL4313RAKDE"/>
        <s v="KL4313RAKDQ"/>
        <s v="KL4313RAKDR"/>
        <s v="KL4313RAKDS"/>
        <s v="KL4313RAKDW"/>
        <s v="KL4313RAKFE"/>
        <s v="KL4313RAKFQ"/>
        <s v="KL4313RAKFR"/>
        <s v="KL4313RAKFS"/>
        <s v="KL4313RAKFW"/>
        <s v="KL4313RAMDE"/>
        <s v="KL4313RAMDQ"/>
        <s v="KL4313RAMDR"/>
        <s v="KL4313RAMDS"/>
        <s v="KL4313RAMDW"/>
        <s v="KL4313RAMFE"/>
        <s v="KL4313RAMFQ"/>
        <s v="KL4313RAMFR"/>
        <s v="KL4313RAMFS"/>
        <s v="KL4313RAMFW"/>
        <s v="KL4313RANDE"/>
        <s v="KL4313RANDQ"/>
        <s v="KL4313RANDR"/>
        <s v="KL4313RANDS"/>
        <s v="KL4313RANDW"/>
        <s v="KL4313RANFE"/>
        <s v="KL4313RANFQ"/>
        <s v="KL4313RANFR"/>
        <s v="KL4313RANFS"/>
        <s v="KL4313RANFW"/>
        <s v="KL4313RAPDE"/>
        <s v="KL4313RAPDQ"/>
        <s v="KL4313RAPDR"/>
        <s v="KL4313RAPDS"/>
        <s v="KL4313RAPDW"/>
        <s v="KL4313RAPFE"/>
        <s v="KL4313RAPFQ"/>
        <s v="KL4313RAPFR"/>
        <s v="KL4313RAPFS"/>
        <s v="KL4313RAPFW"/>
        <s v="KL4313RAQDE"/>
        <s v="KL4313RAQDQ"/>
        <s v="KL4313RAQDR"/>
        <s v="KL4313RAQDS"/>
        <s v="KL4313RAQDW"/>
        <s v="KL4313RAQFE"/>
        <s v="KL4313RAQFQ"/>
        <s v="KL4313RAQFR"/>
        <s v="KL4313RAQFS"/>
        <s v="KL4313RAQFW"/>
        <s v="KL4313RARDE"/>
        <s v="KL4313RARDQ"/>
        <s v="KL4313RARDR"/>
        <s v="KL4313RARDS"/>
        <s v="KL4313RARDW"/>
        <s v="KL4313RARFE"/>
        <s v="KL4313RARFQ"/>
        <s v="KL4313RARFR"/>
        <s v="KL4313RARFS"/>
        <s v="KL4313RARFW"/>
        <s v="KL4313RASDE"/>
        <s v="KL4313RASDQ"/>
        <s v="KL4313RASDR"/>
        <s v="KL4313RASDS"/>
        <s v="KL4313RASDW"/>
        <s v="KL4313RASFE"/>
        <s v="KL4313RASFQ"/>
        <s v="KL4313RASFR"/>
        <s v="KL4313RASFS"/>
        <s v="KL4313RASFW"/>
        <s v="KL4313RATDE"/>
        <s v="KL4313RATDQ"/>
        <s v="KL4313RATDR"/>
        <s v="KL4313RATDS"/>
        <s v="KL4313RATDW"/>
        <s v="KL4313RATFE"/>
        <s v="KL4313RATFQ"/>
        <s v="KL4313RATFR"/>
        <s v="KL4313RATFS"/>
        <s v="KL4313RATFW"/>
        <s v="KL4413RAKDE"/>
        <s v="KL4413RAKDQ"/>
        <s v="KL4413RAKDR"/>
        <s v="KL4413RAKDS"/>
        <s v="KL4413RAKDW"/>
        <s v="KL4413RAKFE"/>
        <s v="KL4413RAKFQ"/>
        <s v="KL4413RAKFR"/>
        <s v="KL4413RAKFS"/>
        <s v="KL4413RAKFW"/>
        <s v="KL4413RAMDE"/>
        <s v="KL4413RAMDQ"/>
        <s v="KL4413RAMDR"/>
        <s v="KL4413RAMDS"/>
        <s v="KL4413RAMDW"/>
        <s v="KL4413RAMFE"/>
        <s v="KL4413RAMFQ"/>
        <s v="KL4413RAMFR"/>
        <s v="KL4413RAMFS"/>
        <s v="KL4413RAMFW"/>
        <s v="KL4413RANDE"/>
        <s v="KL4413RANDQ"/>
        <s v="KL4413RANDR"/>
        <s v="KL4413RANDS"/>
        <s v="KL4413RANDW"/>
        <s v="KL4413RANFE"/>
        <s v="KL4413RANFQ"/>
        <s v="KL4413RANFR"/>
        <s v="KL4413RANFS"/>
        <s v="KL4413RANFW"/>
        <s v="KL4413RAPDE"/>
        <s v="KL4413RAPDQ"/>
        <s v="KL4413RAPDR"/>
        <s v="KL4413RAPDS"/>
        <s v="KL4413RAPDW"/>
        <s v="KL4413RAPFE"/>
        <s v="KL4413RAPFQ"/>
        <s v="KL4413RAPFR"/>
        <s v="KL4413RAPFS"/>
        <s v="KL4413RAPFW"/>
        <s v="KL4413RAQDE"/>
        <s v="KL4413RAQDQ"/>
        <s v="KL4413RAQDR"/>
        <s v="KL4413RAQDS"/>
        <s v="KL4413RAQDW"/>
        <s v="KL4413RAQFE"/>
        <s v="KL4413RAQFQ"/>
        <s v="KL4413RAQFR"/>
        <s v="KL4413RAQFS"/>
        <s v="KL4413RAQFW"/>
        <s v="KL4413RARDE"/>
        <s v="KL4413RARDQ"/>
        <s v="KL4413RARDR"/>
        <s v="KL4413RARDS"/>
        <s v="KL4413RARDW"/>
        <s v="KL4413RARFE"/>
        <s v="KL4413RARFQ"/>
        <s v="KL4413RARFR"/>
        <s v="KL4413RARFS"/>
        <s v="KL4413RARFW"/>
        <s v="KL4413RASDE"/>
        <s v="KL4413RASDQ"/>
        <s v="KL4413RASDR"/>
        <s v="KL4413RASDS"/>
        <s v="KL4413RASDW"/>
        <s v="KL4413RASFE"/>
        <s v="KL4413RASFQ"/>
        <s v="KL4413RASFR"/>
        <s v="KL4413RASFS"/>
        <s v="KL4413RASFW"/>
        <s v="KL4413RATDE"/>
        <s v="KL4413RATDQ"/>
        <s v="KL4413RATDR"/>
        <s v="KL4413RATDS"/>
        <s v="KL4413RATDW"/>
        <s v="KL4413RATFE"/>
        <s v="KL4413RATFQ"/>
        <s v="KL4413RATFR"/>
        <s v="KL4413RATFS"/>
        <s v="KL4413RATFW"/>
        <s v="KL4713RAKDE"/>
        <s v="KL4713RAKDQ"/>
        <s v="KL4713RAKDR"/>
        <s v="KL4713RAKDS"/>
        <s v="KL4713RAKDW"/>
        <s v="KL4713RAKFE"/>
        <s v="KL4713RAKFQ"/>
        <s v="KL4713RAKFR"/>
        <s v="KL4713RAKFS"/>
        <s v="KL4713RAKFW"/>
        <s v="KL4713RAMDE"/>
        <s v="KL4713RAMDQ"/>
        <s v="KL4713RAMDR"/>
        <s v="KL4713RAMDS"/>
        <s v="KL4713RAMDW"/>
        <s v="KL4713RAMFE"/>
        <s v="KL4713RAMFQ"/>
        <s v="KL4713RAMFR"/>
        <s v="KL4713RAMFS"/>
        <s v="KL4713RAMFW"/>
        <s v="KL4713RANDE"/>
        <s v="KL4713RANDQ"/>
        <s v="KL4713RANDR"/>
        <s v="KL4713RANDS"/>
        <s v="KL4713RANDW"/>
        <s v="KL4713RANFE"/>
        <s v="KL4713RANFQ"/>
        <s v="KL4713RANFR"/>
        <s v="KL4713RANFS"/>
        <s v="KL4713RANFW"/>
        <s v="KL4713RAPDE"/>
        <s v="KL4713RAPDQ"/>
        <s v="KL4713RAPDR"/>
        <s v="KL4713RAPDS"/>
        <s v="KL4713RAPDW"/>
        <s v="KL4713RAPFE"/>
        <s v="KL4713RAPFQ"/>
        <s v="KL4713RAPFR"/>
        <s v="KL4713RAPFS"/>
        <s v="KL4713RAPFW"/>
        <s v="KL4713RAQDE"/>
        <s v="KL4713RAQDQ"/>
        <s v="KL4713RAQDR"/>
        <s v="KL4713RAQDS"/>
        <s v="KL4713RAQDW"/>
        <s v="KL4713RAQFE"/>
        <s v="KL4713RAQFQ"/>
        <s v="KL4713RAQFR"/>
        <s v="KL4713RAQFS"/>
        <s v="KL4713RAQFW"/>
        <s v="KL4713RARDE"/>
        <s v="KL4713RARDQ"/>
        <s v="KL4713RARDR"/>
        <s v="KL4713RARDS"/>
        <s v="KL4713RARDW"/>
        <s v="KL4713RARFE"/>
        <s v="KL4713RARFQ"/>
        <s v="KL4713RARFR"/>
        <s v="KL4713RARFS"/>
        <s v="KL4713RARFW"/>
        <s v="KL4713RASDE"/>
        <s v="KL4713RASDQ"/>
        <s v="KL4713RASDR"/>
        <s v="KL4713RASDS"/>
        <s v="KL4713RASDW"/>
        <s v="KL4713RASFE"/>
        <s v="KL4713RASFQ"/>
        <s v="KL4713RASFR"/>
        <s v="KL4713RASFS"/>
        <s v="KL4713RASFW"/>
        <s v="KL4713RATDE"/>
        <s v="KL4713RATDQ"/>
        <s v="KL4713RATDR"/>
        <s v="KL4713RATDS"/>
        <s v="KL4713RATDW"/>
        <s v="KL4713RATFE"/>
        <s v="KL4713RATFQ"/>
        <s v="KL4713RATFR"/>
        <s v="KL4713RATFS"/>
        <s v="KL4713RATFW"/>
        <s v="KL4851RAKDE"/>
        <s v="KL4851RAKDQ"/>
        <s v="KL4851RAKDR"/>
        <s v="KL4851RAKDS"/>
        <s v="KL4851RAKDW"/>
        <s v="KL4851RAKFE"/>
        <s v="KL4851RAKFQ"/>
        <s v="KL4851RAKFR"/>
        <s v="KL4851RAKFS"/>
        <s v="KL4851RAKFW"/>
        <s v="KL4851RAMDE"/>
        <s v="KL4851RAMDQ"/>
        <s v="KL4851RAMDR"/>
        <s v="KL4851RAMDS"/>
        <s v="KL4851RAMDW"/>
        <s v="KL4851RAMFE"/>
        <s v="KL4851RAMFQ"/>
        <s v="KL4851RAMFR"/>
        <s v="KL4851RAMFS"/>
        <s v="KL4851RAMFW"/>
        <s v="KL4851RANDE"/>
        <s v="KL4851RANDQ"/>
        <s v="KL4851RANDR"/>
        <s v="KL4851RANDS"/>
        <s v="KL4851RANDW"/>
        <s v="KL4851RANFE"/>
        <s v="KL4851RANFQ"/>
        <s v="KL4851RANFR"/>
        <s v="KL4851RANFS"/>
        <s v="KL4851RANFW"/>
        <s v="KL4851RAPDE"/>
        <s v="KL4851RAPDQ"/>
        <s v="KL4851RAPDR"/>
        <s v="KL4851RAPDS"/>
        <s v="KL4851RAPDW"/>
        <s v="KL4851RAPFE"/>
        <s v="KL4851RAPFQ"/>
        <s v="KL4851RAPFR"/>
        <s v="KL4851RAPFS"/>
        <s v="KL4851RAPFW"/>
        <s v="KL4851RAQDE"/>
        <s v="KL4851RAQDQ"/>
        <s v="KL4851RAQDR"/>
        <s v="KL4851RAQDS"/>
        <s v="KL4851RAQDW"/>
        <s v="KL4851RAQFE"/>
        <s v="KL4851RAQFQ"/>
        <s v="KL4851RAQFR"/>
        <s v="KL4851RAQFS"/>
        <s v="KL4851RAQFW"/>
        <s v="KL4851RARDE"/>
        <s v="KL4851RARDQ"/>
        <s v="KL4851RARDR"/>
        <s v="KL4851RARDS"/>
        <s v="KL4851RARDW"/>
        <s v="KL4851RARFE"/>
        <s v="KL4851RARFQ"/>
        <s v="KL4851RARFR"/>
        <s v="KL4851RARFS"/>
        <s v="KL4851RARFW"/>
        <s v="KL4851RASDE"/>
        <s v="KL4851RASDQ"/>
        <s v="KL4851RASDR"/>
        <s v="KL4851RASDS"/>
        <s v="KL4851RASDW"/>
        <s v="KL4851RASFE"/>
        <s v="KL4851RASFQ"/>
        <s v="KL4851RASFR"/>
        <s v="KL4851RASFS"/>
        <s v="KL4851RASFW"/>
        <s v="KL4851RATDE"/>
        <s v="KL4851RATDQ"/>
        <s v="KL4851RATDR"/>
        <s v="KL4851RATDS"/>
        <s v="KL4851RATDW"/>
        <s v="KL4851RATFE"/>
        <s v="KL4851RATFQ"/>
        <s v="KL4851RATFR"/>
        <s v="KL4851RATFS"/>
        <s v="KL4851RATFW"/>
        <s v="KL4853RAKDE"/>
        <s v="KL4853RAKDQ"/>
        <s v="KL4853RAKDR"/>
        <s v="KL4853RAKDS"/>
        <s v="KL4853RAKDW"/>
        <s v="KL4853RAKFE"/>
        <s v="KL4853RAKFQ"/>
        <s v="KL4853RAKFR"/>
        <s v="KL4853RAKFS"/>
        <s v="KL4853RAKFW"/>
        <s v="KL4853RAMDE"/>
        <s v="KL4853RAMDQ"/>
        <s v="KL4853RAMDR"/>
        <s v="KL4853RAMDS"/>
        <s v="KL4853RAMDW"/>
        <s v="KL4853RAMFE"/>
        <s v="KL4853RAMFQ"/>
        <s v="KL4853RAMFR"/>
        <s v="KL4853RAMFS"/>
        <s v="KL4853RAMFW"/>
        <s v="KL4853RANDE"/>
        <s v="KL4853RANDQ"/>
        <s v="KL4853RANDR"/>
        <s v="KL4853RANDS"/>
        <s v="KL4853RANDW"/>
        <s v="KL4853RANFE"/>
        <s v="KL4853RANFQ"/>
        <s v="KL4853RANFR"/>
        <s v="KL4853RANFS"/>
        <s v="KL4853RANFW"/>
        <s v="KL4853RAPDE"/>
        <s v="KL4853RAPDQ"/>
        <s v="KL4853RAPDR"/>
        <s v="KL4853RAPDS"/>
        <s v="KL4853RAPDW"/>
        <s v="KL4853RAPFE"/>
        <s v="KL4853RAPFQ"/>
        <s v="KL4853RAPFR"/>
        <s v="KL4853RAPFS"/>
        <s v="KL4853RAPFW"/>
        <s v="KL4853RAQDE"/>
        <s v="KL4853RAQDQ"/>
        <s v="KL4853RAQDR"/>
        <s v="KL4853RAQDS"/>
        <s v="KL4853RAQDW"/>
        <s v="KL4853RAQFE"/>
        <s v="KL4853RAQFQ"/>
        <s v="KL4853RAQFR"/>
        <s v="KL4853RAQFS"/>
        <s v="KL4853RAQFW"/>
        <s v="KL4853RARDE"/>
        <s v="KL4853RARDQ"/>
        <s v="KL4853RARDR"/>
        <s v="KL4853RARDS"/>
        <s v="KL4853RARDW"/>
        <s v="KL4853RARFE"/>
        <s v="KL4853RARFQ"/>
        <s v="KL4853RARFR"/>
        <s v="KL4853RARFS"/>
        <s v="KL4853RARFW"/>
        <s v="KL4853RASDE"/>
        <s v="KL4853RASDQ"/>
        <s v="KL4853RASDR"/>
        <s v="KL4853RASDS"/>
        <s v="KL4853RASDW"/>
        <s v="KL4853RASFE"/>
        <s v="KL4853RASFQ"/>
        <s v="KL4853RASFR"/>
        <s v="KL4853RASFS"/>
        <s v="KL4853RASFW"/>
        <s v="KL4853RATDE"/>
        <s v="KL4853RATDQ"/>
        <s v="KL4853RATDR"/>
        <s v="KL4853RATDS"/>
        <s v="KL4853RATDW"/>
        <s v="KL4853RATFE"/>
        <s v="KL4853RATFQ"/>
        <s v="KL4853RATFR"/>
        <s v="KL4853RATFS"/>
        <s v="KL4853RATFW"/>
        <s v="KL4857RAKDE"/>
        <s v="KL4857RAKDQ"/>
        <s v="KL4857RAKDR"/>
        <s v="KL4857RAKDS"/>
        <s v="KL4857RAKDW"/>
        <s v="KL4857RAKFE"/>
        <s v="KL4857RAKFQ"/>
        <s v="KL4857RAKFR"/>
        <s v="KL4857RAKFS"/>
        <s v="KL4857RAKFW"/>
        <s v="KL4857RAMDE"/>
        <s v="KL4857RAMDQ"/>
        <s v="KL4857RAMDR"/>
        <s v="KL4857RAMDS"/>
        <s v="KL4857RAMDW"/>
        <s v="KL4857RAMFE"/>
        <s v="KL4857RAMFQ"/>
        <s v="KL4857RAMFR"/>
        <s v="KL4857RAMFS"/>
        <s v="KL4857RAMFW"/>
        <s v="KL4857RANDE"/>
        <s v="KL4857RANDQ"/>
        <s v="KL4857RANDR"/>
        <s v="KL4857RANDS"/>
        <s v="KL4857RANDW"/>
        <s v="KL4857RANFE"/>
        <s v="KL4857RANFQ"/>
        <s v="KL4857RANFR"/>
        <s v="KL4857RANFS"/>
        <s v="KL4857RANFW"/>
        <s v="KL4857RAPDE"/>
        <s v="KL4857RAPDQ"/>
        <s v="KL4857RAPDR"/>
        <s v="KL4857RAPDS"/>
        <s v="KL4857RAPDW"/>
        <s v="KL4857RAPFE"/>
        <s v="KL4857RAPFQ"/>
        <s v="KL4857RAPFR"/>
        <s v="KL4857RAPFS"/>
        <s v="KL4857RAPFW"/>
        <s v="KL4857RAQDE"/>
        <s v="KL4857RAQDQ"/>
        <s v="KL4857RAQDR"/>
        <s v="KL4857RAQDS"/>
        <s v="KL4857RAQDW"/>
        <s v="KL4857RAQFE"/>
        <s v="KL4857RAQFQ"/>
        <s v="KL4857RAQFR"/>
        <s v="KL4857RAQFS"/>
        <s v="KL4857RAQFW"/>
        <s v="KL4857RARDE"/>
        <s v="KL4857RARDQ"/>
        <s v="KL4857RARDR"/>
        <s v="KL4857RARDS"/>
        <s v="KL4857RARDW"/>
        <s v="KL4857RARFE"/>
        <s v="KL4857RARFQ"/>
        <s v="KL4857RARFR"/>
        <s v="KL4857RARFS"/>
        <s v="KL4857RARFW"/>
        <s v="KL4857RASDE"/>
        <s v="KL4857RASDQ"/>
        <s v="KL4857RASDR"/>
        <s v="KL4857RASDS"/>
        <s v="KL4857RASDW"/>
        <s v="KL4857RASFE"/>
        <s v="KL4857RASFQ"/>
        <s v="KL4857RASFR"/>
        <s v="KL4857RASFS"/>
        <s v="KL4857RASFW"/>
        <s v="KL4857RATDE"/>
        <s v="KL4857RATDQ"/>
        <s v="KL4857RATDR"/>
        <s v="KL4857RATDS"/>
        <s v="KL4857RATDW"/>
        <s v="KL4857RATFE"/>
        <s v="KL4857RATFQ"/>
        <s v="KL4857RATFR"/>
        <s v="KL4857RATFS"/>
        <s v="KL4857RATFW"/>
        <s v="KL4859RAKDE"/>
        <s v="KL4859RAKDQ"/>
        <s v="KL4859RAKDR"/>
        <s v="KL4859RAKDS"/>
        <s v="KL4859RAKDW"/>
        <s v="KL4859RAKFE"/>
        <s v="KL4859RAKFQ"/>
        <s v="KL4859RAKFR"/>
        <s v="KL4859RAKFS"/>
        <s v="KL4859RAKFW"/>
        <s v="KL4859RAMDE"/>
        <s v="KL4859RAMDQ"/>
        <s v="KL4859RAMDR"/>
        <s v="KL4859RAMDS"/>
        <s v="KL4859RAMDW"/>
        <s v="KL4859RAMFE"/>
        <s v="KL4859RAMFQ"/>
        <s v="KL4859RAMFR"/>
        <s v="KL4859RAMFS"/>
        <s v="KL4859RAMFW"/>
        <s v="KL4859RANDE"/>
        <s v="KL4859RANDQ"/>
        <s v="KL4859RANDR"/>
        <s v="KL4859RANDS"/>
        <s v="KL4859RANDW"/>
        <s v="KL4859RANFE"/>
        <s v="KL4859RANFQ"/>
        <s v="KL4859RANFR"/>
        <s v="KL4859RANFS"/>
        <s v="KL4859RANFW"/>
        <s v="KL4859RAPDE"/>
        <s v="KL4859RAPDQ"/>
        <s v="KL4859RAPDR"/>
        <s v="KL4859RAPDS"/>
        <s v="KL4859RAPDW"/>
        <s v="KL4859RAPFE"/>
        <s v="KL4859RAPFQ"/>
        <s v="KL4859RAPFR"/>
        <s v="KL4859RAPFS"/>
        <s v="KL4859RAPFW"/>
        <s v="KL4859RAQDE"/>
        <s v="KL4859RAQDQ"/>
        <s v="KL4859RAQDR"/>
        <s v="KL4859RAQDS"/>
        <s v="KL4859RAQDW"/>
        <s v="KL4859RAQFE"/>
        <s v="KL4859RAQFQ"/>
        <s v="KL4859RAQFR"/>
        <s v="KL4859RAQFS"/>
        <s v="KL4859RAQFW"/>
        <s v="KL4859RARDE"/>
        <s v="KL4859RARDQ"/>
        <s v="KL4859RARDR"/>
        <s v="KL4859RARDS"/>
        <s v="KL4859RARDW"/>
        <s v="KL4859RARFE"/>
        <s v="KL4859RARFQ"/>
        <s v="KL4859RARFR"/>
        <s v="KL4859RARFS"/>
        <s v="KL4859RARFW"/>
        <s v="KL4859RASDE"/>
        <s v="KL4859RASDQ"/>
        <s v="KL4859RASDR"/>
        <s v="KL4859RASDS"/>
        <s v="KL4859RASDW"/>
        <s v="KL4859RASFE"/>
        <s v="KL4859RASFQ"/>
        <s v="KL4859RASFR"/>
        <s v="KL4859RASFS"/>
        <s v="KL4859RASFW"/>
        <s v="KL4859RATDE"/>
        <s v="KL4859RATDQ"/>
        <s v="KL4859RATDR"/>
        <s v="KL4859RATDS"/>
        <s v="KL4859RATDW"/>
        <s v="KL4859RATFE"/>
        <s v="KL4859RATFQ"/>
        <s v="KL4859RATFR"/>
        <s v="KL4859RATFS"/>
        <s v="KL4859RATFW"/>
        <s v="KL4221RAKDE"/>
        <s v="KL4221RAKDQ"/>
        <s v="KL4221RAKDR"/>
        <s v="KL4221RAKDS"/>
        <s v="KL4221RAKDW"/>
        <s v="KL4221RAKFE"/>
        <s v="KL4221RAKFQ"/>
        <s v="KL4221RAKFR"/>
        <s v="KL4221RAKFS"/>
        <s v="KL4221RAKFW"/>
        <s v="KL4221RAMDE"/>
        <s v="KL4221RAMDQ"/>
        <s v="KL4221RAMDR"/>
        <s v="KL4221RAMDS"/>
        <s v="KL4221RAMDW"/>
        <s v="KL4221RAMFE"/>
        <s v="KL4221RAMFQ"/>
        <s v="KL4221RAMFR"/>
        <s v="KL4221RAMFS"/>
        <s v="KL4221RAMFW"/>
        <s v="KL4221RANDE"/>
        <s v="KL4221RANDQ"/>
        <s v="KL4221RANDR"/>
        <s v="KL4221RANDS"/>
        <s v="KL4221RANDW"/>
        <s v="KL4221RANFE"/>
        <s v="KL4221RANFQ"/>
        <s v="KL4221RANFR"/>
        <s v="KL4221RANFS"/>
        <s v="KL4221RANFW"/>
        <s v="KL4221RAPDE"/>
        <s v="KL4221RAPDQ"/>
        <s v="KL4221RAPDR"/>
        <s v="KL4221RAPDS"/>
        <s v="KL4221RAPDW"/>
        <s v="KL4221RAPFE"/>
        <s v="KL4221RAPFQ"/>
        <s v="KL4221RAPFR"/>
        <s v="KL4221RAPFS"/>
        <s v="KL4221RAPFW"/>
        <s v="KL4221RAQDE"/>
        <s v="KL4221RAQDQ"/>
        <s v="KL4221RAQDR"/>
        <s v="KL4221RAQDS"/>
        <s v="KL4221RAQDW"/>
        <s v="KL4221RAQFE"/>
        <s v="KL4221RAQFQ"/>
        <s v="KL4221RAQFR"/>
        <s v="KL4221RAQFS"/>
        <s v="KL4221RAQFW"/>
        <s v="KL4221RARDE"/>
        <s v="KL4221RARDQ"/>
        <s v="KL4221RARDR"/>
        <s v="KL4221RARDS"/>
        <s v="KL4221RARDW"/>
        <s v="KL4221RARFE"/>
        <s v="KL4221RARFQ"/>
        <s v="KL4221RARFR"/>
        <s v="KL4221RARFS"/>
        <s v="KL4221RARFW"/>
        <s v="KL4221RASDE"/>
        <s v="KL4221RASDQ"/>
        <s v="KL4221RASDR"/>
        <s v="KL4221RASDS"/>
        <s v="KL4221RASDW"/>
        <s v="KL4221RASFE"/>
        <s v="KL4221RASFQ"/>
        <s v="KL4221RASFR"/>
        <s v="KL4221RASFS"/>
        <s v="KL4221RASFW"/>
        <s v="KL4221RATDE"/>
        <s v="KL4221RATDQ"/>
        <s v="KL4221RATDR"/>
        <s v="KL4221RATDS"/>
        <s v="KL4221RATDW"/>
        <s v="KL4221RATFE"/>
        <s v="KL4221RATFQ"/>
        <s v="KL4221RATFR"/>
        <s v="KL4221RATFS"/>
        <s v="KL4221RATFW"/>
        <m/>
      </sharedItems>
    </cacheField>
    <cacheField name="PartNumber">
      <sharedItems containsBlank="1" containsMixedTypes="0" count="92">
        <s v="-"/>
        <s v="KL4025RA*DR"/>
        <s v="KL4025RA*DS"/>
        <s v="KL4025RA*DW"/>
        <s v="KL4025RA*FR"/>
        <s v="KL4025RA*FS"/>
        <s v="KL4025RA*FW"/>
        <s v="KL4107RA*DR"/>
        <s v="KL4107RA*DS"/>
        <s v="KL4107RA*FR"/>
        <s v="KL4107RA*FS"/>
        <s v="KL4313RA*DE"/>
        <s v="KL4313RA*DQ"/>
        <s v="KL4313RA*DR"/>
        <s v="KL4313RA*DS"/>
        <s v="KL4313RA*DW"/>
        <s v="KL4313RA*FE"/>
        <s v="KL4313RA*FQ"/>
        <s v="KL4313RA*FR"/>
        <s v="KL4313RA*FS"/>
        <s v="KL4313RA*FW"/>
        <s v="KL4413RA*DE"/>
        <s v="KL4413RA*DQ"/>
        <s v="KL4413RA*DR"/>
        <s v="KL4413RA*DS"/>
        <s v="KL4413RA*DW"/>
        <s v="KL4413RA*FE"/>
        <s v="KL4413RA*FQ"/>
        <s v="KL4413RA*FR"/>
        <s v="KL4413RA*FS"/>
        <s v="KL4413RA*FW"/>
        <s v="KL4713RA*DE"/>
        <s v="KL4713RA*DQ"/>
        <s v="KL4713RA*DR"/>
        <s v="KL4713RA*DS"/>
        <s v="KL4713RA*DW"/>
        <s v="KL4713RA*FE"/>
        <s v="KL4713RA*FQ"/>
        <s v="KL4713RA*FR"/>
        <s v="KL4713RA*FS"/>
        <s v="KL4713RA*FW"/>
        <s v="KL4851RA*DE"/>
        <s v="KL4851RA*DQ"/>
        <s v="KL4851RA*DR"/>
        <s v="KL4851RA*DS"/>
        <s v="KL4851RA*DW"/>
        <s v="KL4851RA*FE"/>
        <s v="KL4851RA*FQ"/>
        <s v="KL4851RA*FR"/>
        <s v="KL4851RA*FS"/>
        <s v="KL4851RA*FW"/>
        <s v="KL4853RA*DE"/>
        <s v="KL4853RA*DQ"/>
        <s v="KL4853RA*DR"/>
        <s v="KL4853RA*DS"/>
        <s v="KL4853RA*DW"/>
        <s v="KL4853RA*FE"/>
        <s v="KL4853RA*FQ"/>
        <s v="KL4853RA*FR"/>
        <s v="KL4853RA*FS"/>
        <s v="KL4853RA*FW"/>
        <s v="KL4857RA*DE"/>
        <s v="KL4857RA*DQ"/>
        <s v="KL4857RA*DR"/>
        <s v="KL4857RA*DS"/>
        <s v="KL4857RA*DW"/>
        <s v="KL4857RA*FE"/>
        <s v="KL4857RA*FQ"/>
        <s v="KL4857RA*FR"/>
        <s v="KL4857RA*FS"/>
        <s v="KL4857RA*FW"/>
        <s v="KL4859RA*DE"/>
        <s v="KL4859RA*DQ"/>
        <s v="KL4859RA*DR"/>
        <s v="KL4859RA*DS"/>
        <s v="KL4859RA*DW"/>
        <s v="KL4859RA*FE"/>
        <s v="KL4859RA*FQ"/>
        <s v="KL4859RA*FR"/>
        <s v="KL4859RA*FS"/>
        <s v="KL4859RA*FW"/>
        <s v="KL4221RA*DE"/>
        <s v="KL4221RA*DQ"/>
        <s v="KL4221RA*DR"/>
        <s v="KL4221RA*DS"/>
        <s v="KL4221RA*DW"/>
        <s v="KL4221RA*FE"/>
        <s v="KL4221RA*FQ"/>
        <s v="KL4221RA*FR"/>
        <s v="KL4221RA*FS"/>
        <s v="KL4221RA*FW"/>
        <m/>
      </sharedItems>
    </cacheField>
    <cacheField name="Category">
      <sharedItems containsBlank="1" containsMixedTypes="0" count="7">
        <s v="Open Space Security"/>
        <s v="Mail &amp; Gateway Security"/>
        <s v="Special Security"/>
        <s v="Storage Security"/>
        <s v="Mail&amp;Gateway Security"/>
        <s v="OpenSpace Security"/>
        <m/>
      </sharedItems>
    </cacheField>
    <cacheField name="Code">
      <sharedItems containsString="0" containsBlank="1" containsMixedTypes="0" containsNumber="1" containsInteger="1" count="15">
        <n v="4010"/>
        <n v="4500"/>
        <n v="4700"/>
        <n v="4900"/>
        <n v="4801"/>
        <n v="4805"/>
        <n v="4501"/>
        <n v="4502"/>
        <n v="4605"/>
        <n v="4011"/>
        <n v="4012"/>
        <n v="4013"/>
        <n v="4014"/>
        <n v="4901"/>
        <m/>
      </sharedItems>
    </cacheField>
    <cacheField name="Product">
      <sharedItems containsBlank="1" containsMixedTypes="0" count="15">
        <s v="Open Space Security"/>
        <s v="Mail &amp; Gateway Security"/>
        <s v="Special Security"/>
        <s v="Storage Security"/>
        <s v="   Kaspersky Endpoint Security for Smartphone"/>
        <s v="   Kaspersky S.O.S."/>
        <s v="   Kaspersky Security for Mail Server"/>
        <s v="   Kaspersky Security for Internet Gateway"/>
        <s v="   Kaspersky Anti-Spam for Linux"/>
        <s v="   Kaspersky WorkSpace Security"/>
        <s v="   Kaspersky BusinessSpace Security"/>
        <s v="   Kaspersky EnterpriseSpace Security"/>
        <s v="   Kaspersky TotalSpace Security"/>
        <s v="   Kaspersky Anti-Virus for Storage"/>
        <m/>
      </sharedItems>
    </cacheField>
    <cacheField name="LicenceDescription">
      <sharedItems containsBlank="1" containsMixedTypes="0" count="10">
        <s v="-"/>
        <s v=""/>
        <s v="PDA"/>
        <s v="WS"/>
        <s v="User"/>
        <s v="Node"/>
        <s v="Mx"/>
        <s v="WS/SVR"/>
        <s v="WS/SVR+Mx"/>
        <m/>
      </sharedItems>
    </cacheField>
    <cacheField name="LicenceObject">
      <sharedItems containsBlank="1" containsMixedTypes="0" count="4">
        <s v="-"/>
        <s v="PDA"/>
        <s v="User"/>
        <m/>
      </sharedItems>
    </cacheField>
    <cacheField name="Package">
      <sharedItems containsBlank="1" containsMixedTypes="0" count="3">
        <s v="-"/>
        <s v="License"/>
        <m/>
      </sharedItems>
    </cacheField>
    <cacheField name="Band">
      <sharedItems containsBlank="1" containsMixedTypes="0" count="9">
        <s v="Band K: 10-14"/>
        <s v="Band M: 15-19"/>
        <s v="Band N: 20-24"/>
        <s v="Band P: 25-49"/>
        <s v="Band Q: 50-99"/>
        <s v="Band R: 100-149"/>
        <s v="Band S: 150-249"/>
        <s v="Band T: 250-499"/>
        <m/>
      </sharedItems>
    </cacheField>
    <cacheField name="LicenceComposition">
      <sharedItems containsBlank="1" containsMixedTypes="0" count="50">
        <s v="-"/>
        <s v="10-14PDA"/>
        <s v="15-19PDA"/>
        <s v="20-24PDA"/>
        <s v="25-49PDA"/>
        <s v="50-99PDA"/>
        <s v="100-149PDA"/>
        <s v="150-249PDA"/>
        <s v="250-499PDA"/>
        <s v="10-14WS"/>
        <s v="15-19WS"/>
        <s v="20-24WS"/>
        <s v="25-49WS"/>
        <s v="50-99WS"/>
        <s v="100-149WS"/>
        <s v="150-249WS"/>
        <s v="250-499WS"/>
        <s v="10-14User"/>
        <s v="15-19User"/>
        <s v="20-24User"/>
        <s v="25-49User"/>
        <s v="50-99User"/>
        <s v="100-149User"/>
        <s v="150-249User"/>
        <s v="250-499User"/>
        <s v="10-14Node"/>
        <s v="15-19Node"/>
        <s v="20-24Node"/>
        <s v="25-49Node"/>
        <s v="50-99Node"/>
        <s v="100-149Node"/>
        <s v="150-249Node"/>
        <s v="250-499Node"/>
        <s v="10-14Mx"/>
        <s v="15-19Mx"/>
        <s v="20-24Mx"/>
        <s v="25-49Mx"/>
        <s v="50-99Mx"/>
        <s v="100-149Mx"/>
        <s v="150-249Mx"/>
        <s v="250-499Mx"/>
        <s v="10-14WS/SVR"/>
        <s v="15-19WS/SVR"/>
        <s v="20-24WS/SVR"/>
        <s v="25-49WS/SVR"/>
        <s v="50-99WS/SVR"/>
        <s v="100-149WS/SVR"/>
        <s v="150-249WS/SVR"/>
        <s v="250-499WS/SVR"/>
        <m/>
      </sharedItems>
    </cacheField>
    <cacheField name="LicenceType">
      <sharedItems containsBlank="1" containsMixedTypes="0" count="7">
        <s v="-"/>
        <s v="Renewal"/>
        <s v="Base"/>
        <s v="Cross-grade"/>
        <s v="Educational"/>
        <s v="Educational Renewal"/>
        <m/>
      </sharedItems>
    </cacheField>
    <cacheField name="Term">
      <sharedItems containsBlank="1" containsMixedTypes="0" count="4">
        <s v="-"/>
        <s v="2 year"/>
        <s v="1 year"/>
        <m/>
      </sharedItems>
    </cacheField>
    <cacheField name="Price">
      <sharedItems containsString="0" containsBlank="1" containsMixedTypes="0" containsNumber="1" count="582">
        <m/>
        <n v="995"/>
        <n v="1492.5"/>
        <n v="796"/>
        <n v="597"/>
        <n v="497.5"/>
        <n v="893.5"/>
        <n v="1340.3"/>
        <n v="714.8"/>
        <n v="536.1"/>
        <n v="446.8"/>
        <n v="802.4"/>
        <n v="1203.6"/>
        <n v="641.9"/>
        <n v="481.4"/>
        <n v="401.2"/>
        <n v="720.6"/>
        <n v="1080.9"/>
        <n v="576.5"/>
        <n v="432.3"/>
        <n v="360.3"/>
        <n v="647"/>
        <n v="970.6"/>
        <n v="517.6"/>
        <n v="388.2"/>
        <n v="323.5"/>
        <n v="581.1"/>
        <n v="871.6"/>
        <n v="464.9"/>
        <n v="348.6"/>
        <n v="290.5"/>
        <n v="521.8"/>
        <n v="782.7"/>
        <n v="417.4"/>
        <n v="313.1"/>
        <n v="260.9"/>
        <n v="468.5"/>
        <n v="702.8"/>
        <n v="374.8"/>
        <n v="281.1"/>
        <n v="234.3"/>
        <n v="746.2"/>
        <n v="298.5"/>
        <n v="670.1"/>
        <n v="268.1"/>
        <n v="601.8"/>
        <n v="240.7"/>
        <n v="540.4"/>
        <n v="216.2"/>
        <n v="485.3"/>
        <n v="194.1"/>
        <n v="435.8"/>
        <n v="174.3"/>
        <n v="391.3"/>
        <n v="156.5"/>
        <n v="351.4"/>
        <n v="140.6"/>
        <n v="296.3"/>
        <n v="207.4"/>
        <n v="926"/>
        <n v="1389"/>
        <n v="740.8"/>
        <n v="185.2"/>
        <n v="129.6"/>
        <n v="555.6"/>
        <n v="463"/>
        <n v="268"/>
        <n v="187.6"/>
        <n v="837.6"/>
        <n v="1256.4"/>
        <n v="167.5"/>
        <n v="117.3"/>
        <n v="502.5"/>
        <n v="418.8"/>
        <n v="242.5"/>
        <n v="169.7"/>
        <n v="757.7"/>
        <n v="1136.6"/>
        <n v="606.2"/>
        <n v="151.5"/>
        <n v="106.1"/>
        <n v="454.6"/>
        <n v="378.9"/>
        <n v="219.3"/>
        <n v="153.5"/>
        <n v="685.3"/>
        <n v="1028"/>
        <n v="548.3"/>
        <n v="137.1"/>
        <n v="95.9"/>
        <n v="411.2"/>
        <n v="342.7"/>
        <n v="198.4"/>
        <n v="138.8"/>
        <n v="619.9"/>
        <n v="929.8"/>
        <n v="495.9"/>
        <n v="124"/>
        <n v="86.8"/>
        <n v="371.9"/>
        <n v="309.9"/>
        <n v="179.4"/>
        <n v="125.6"/>
        <n v="560.7"/>
        <n v="841"/>
        <n v="448.6"/>
        <n v="112.1"/>
        <n v="78.5"/>
        <n v="336.4"/>
        <n v="280.3"/>
        <n v="162.3"/>
        <n v="113.6"/>
        <n v="507.2"/>
        <n v="760.8"/>
        <n v="405.7"/>
        <n v="101.4"/>
        <n v="71"/>
        <n v="304.3"/>
        <n v="253.6"/>
        <n v="146.8"/>
        <n v="102.8"/>
        <n v="458.7"/>
        <n v="688.1"/>
        <n v="367"/>
        <n v="91.7"/>
        <n v="64.2"/>
        <n v="275.2"/>
        <n v="229.4"/>
        <n v="159.7"/>
        <n v="111.8"/>
        <n v="499"/>
        <n v="748.5"/>
        <n v="399.2"/>
        <n v="99.8"/>
        <n v="69.9"/>
        <n v="299.4"/>
        <n v="249.5"/>
        <n v="149.4"/>
        <n v="104.6"/>
        <n v="466.9"/>
        <n v="700.4"/>
        <n v="373.5"/>
        <n v="93.4"/>
        <n v="65.4"/>
        <n v="280.1"/>
        <n v="233.5"/>
        <n v="139.8"/>
        <n v="97.8"/>
        <n v="436.8"/>
        <n v="655.2"/>
        <n v="349.5"/>
        <n v="87.4"/>
        <n v="61.2"/>
        <n v="262.1"/>
        <n v="218.4"/>
        <n v="130.8"/>
        <n v="91.5"/>
        <n v="408.7"/>
        <n v="613"/>
        <n v="326.9"/>
        <n v="81.7"/>
        <n v="57.2"/>
        <n v="245.2"/>
        <n v="204.3"/>
        <n v="122.4"/>
        <n v="85.7"/>
        <n v="382.4"/>
        <n v="573.6"/>
        <n v="305.9"/>
        <n v="76.5"/>
        <n v="53.5"/>
        <n v="191.2"/>
        <n v="114.5"/>
        <n v="80.1"/>
        <n v="357.8"/>
        <n v="536.7"/>
        <n v="286.2"/>
        <n v="71.6"/>
        <n v="50.1"/>
        <n v="214.7"/>
        <n v="178.9"/>
        <n v="107.1"/>
        <n v="75"/>
        <n v="334.7"/>
        <n v="502"/>
        <n v="267.7"/>
        <n v="66.9"/>
        <n v="46.9"/>
        <n v="200.8"/>
        <n v="167.3"/>
        <n v="100.2"/>
        <n v="70.2"/>
        <n v="313.2"/>
        <n v="469.8"/>
        <n v="250.6"/>
        <n v="62.6"/>
        <n v="43.9"/>
        <n v="187.9"/>
        <n v="156.6"/>
        <n v="105.3"/>
        <n v="73.7"/>
        <n v="329"/>
        <n v="493.5"/>
        <n v="263.2"/>
        <n v="65.8"/>
        <n v="46.1"/>
        <n v="197.4"/>
        <n v="164.5"/>
        <n v="94.5"/>
        <n v="66.2"/>
        <n v="295.4"/>
        <n v="443.2"/>
        <n v="236.4"/>
        <n v="59.1"/>
        <n v="41.4"/>
        <n v="177.3"/>
        <n v="147.7"/>
        <n v="84.9"/>
        <n v="59.4"/>
        <n v="265.3"/>
        <n v="398"/>
        <n v="212.2"/>
        <n v="53.1"/>
        <n v="37.1"/>
        <n v="159.2"/>
        <n v="132.7"/>
        <n v="76.2"/>
        <n v="53.4"/>
        <n v="238.3"/>
        <n v="357.4"/>
        <n v="190.6"/>
        <n v="47.7"/>
        <n v="33.4"/>
        <n v="143"/>
        <n v="119.1"/>
        <n v="68.5"/>
        <n v="47.9"/>
        <n v="213.9"/>
        <n v="320.9"/>
        <n v="171.2"/>
        <n v="42.8"/>
        <n v="30"/>
        <n v="128.4"/>
        <n v="107"/>
        <n v="61.5"/>
        <n v="43"/>
        <n v="192.1"/>
        <n v="288.2"/>
        <n v="153.7"/>
        <n v="38.4"/>
        <n v="26.9"/>
        <n v="115.3"/>
        <n v="96.1"/>
        <n v="55.2"/>
        <n v="38.6"/>
        <n v="172.5"/>
        <n v="258.8"/>
        <n v="138"/>
        <n v="34.5"/>
        <n v="24.2"/>
        <n v="103.5"/>
        <n v="86.3"/>
        <n v="49.6"/>
        <n v="34.7"/>
        <n v="154.9"/>
        <n v="232.4"/>
        <n v="123.9"/>
        <n v="31"/>
        <n v="21.7"/>
        <n v="93"/>
        <n v="77.5"/>
        <n v="318.4"/>
        <n v="222.9"/>
        <n v="199"/>
        <n v="139.3"/>
        <n v="285.9"/>
        <n v="200.1"/>
        <n v="178.7"/>
        <n v="125.1"/>
        <n v="256.8"/>
        <n v="179.7"/>
        <n v="160.5"/>
        <n v="112.3"/>
        <n v="230.6"/>
        <n v="161.4"/>
        <n v="144.1"/>
        <n v="100.9"/>
        <n v="207.1"/>
        <n v="144.9"/>
        <n v="129.4"/>
        <n v="90.6"/>
        <n v="185.9"/>
        <n v="130.2"/>
        <n v="116.2"/>
        <n v="81.4"/>
        <n v="167"/>
        <n v="116.9"/>
        <n v="104.4"/>
        <n v="73"/>
        <n v="149.9"/>
        <n v="105"/>
        <n v="93.7"/>
        <n v="65.6"/>
        <n v="440"/>
        <n v="308"/>
        <n v="1375"/>
        <n v="2062.5"/>
        <n v="1100"/>
        <n v="275"/>
        <n v="192.5"/>
        <n v="825"/>
        <n v="687.5"/>
        <n v="408.8"/>
        <n v="1277.6"/>
        <n v="1916.5"/>
        <n v="1022.1"/>
        <n v="255.5"/>
        <n v="766.6"/>
        <n v="638.8"/>
        <n v="379.9"/>
        <n v="265.9"/>
        <n v="1187"/>
        <n v="1780.6"/>
        <n v="949.6"/>
        <n v="237.4"/>
        <n v="166.2"/>
        <n v="712.2"/>
        <n v="593.5"/>
        <n v="351.6"/>
        <n v="246.2"/>
        <n v="1098.9"/>
        <n v="1648.4"/>
        <n v="879.1"/>
        <n v="219.8"/>
        <n v="153.8"/>
        <n v="659.3"/>
        <n v="549.4"/>
        <n v="323.3"/>
        <n v="226.3"/>
        <n v="1010.4"/>
        <n v="1515.5"/>
        <n v="808.3"/>
        <n v="202.1"/>
        <n v="141.4"/>
        <n v="505.2"/>
        <n v="925.8"/>
        <n v="1388.7"/>
        <n v="740.6"/>
        <n v="555.5"/>
        <n v="462.9"/>
        <n v="269.2"/>
        <n v="188.5"/>
        <n v="841.4"/>
        <n v="1262"/>
        <n v="673.1"/>
        <n v="168.3"/>
        <n v="117.8"/>
        <n v="504.8"/>
        <n v="420.7"/>
        <n v="241.7"/>
        <n v="169.2"/>
        <n v="755.4"/>
        <n v="1133.1"/>
        <n v="604.3"/>
        <n v="151.1"/>
        <n v="105.8"/>
        <n v="453.3"/>
        <n v="377.7"/>
        <n v="672"/>
        <n v="470.4"/>
        <n v="2100"/>
        <n v="3150"/>
        <n v="1680"/>
        <n v="420"/>
        <n v="294"/>
        <n v="1260"/>
        <n v="1050"/>
        <n v="620.4"/>
        <n v="434.3"/>
        <n v="1938.7"/>
        <n v="2908.1"/>
        <n v="1551"/>
        <n v="387.7"/>
        <n v="271.4"/>
        <n v="1163.2"/>
        <n v="969.4"/>
        <n v="571.6"/>
        <n v="400.1"/>
        <n v="1786.3"/>
        <n v="2679.4"/>
        <n v="1429"/>
        <n v="357.3"/>
        <n v="250.1"/>
        <n v="1071.8"/>
        <n v="893.1"/>
        <n v="527.3"/>
        <n v="369.1"/>
        <n v="1647.7"/>
        <n v="2471.5"/>
        <n v="1318.1"/>
        <n v="329.5"/>
        <n v="230.7"/>
        <n v="988.6"/>
        <n v="823.8"/>
        <n v="482"/>
        <n v="337.4"/>
        <n v="1506.1"/>
        <n v="2259.2"/>
        <n v="1204.9"/>
        <n v="301.2"/>
        <n v="210.9"/>
        <n v="903.7"/>
        <n v="753.1"/>
        <n v="437.5"/>
        <n v="306.3"/>
        <n v="1367.3"/>
        <n v="2051"/>
        <n v="1093.8"/>
        <n v="273.5"/>
        <n v="191.4"/>
        <n v="820.4"/>
        <n v="683.7"/>
        <n v="393.4"/>
        <n v="275.4"/>
        <n v="1229.3"/>
        <n v="1844"/>
        <n v="983.5"/>
        <n v="245.9"/>
        <n v="172.1"/>
        <n v="737.6"/>
        <n v="614.7"/>
        <n v="353.3"/>
        <n v="247.3"/>
        <n v="1104"/>
        <n v="1656"/>
        <n v="883.2"/>
        <n v="220.8"/>
        <n v="154.6"/>
        <n v="662.4"/>
        <n v="552"/>
        <n v="1312"/>
        <n v="918.4"/>
        <n v="4100"/>
        <n v="6150"/>
        <n v="3280"/>
        <n v="820"/>
        <n v="574"/>
        <n v="2460"/>
        <n v="2050"/>
        <n v="1193"/>
        <n v="835.1"/>
        <n v="3728.1"/>
        <n v="5592.2"/>
        <n v="2982.5"/>
        <n v="745.6"/>
        <n v="521.9"/>
        <n v="2236.9"/>
        <n v="1864.1"/>
        <n v="1091.6"/>
        <n v="764.1"/>
        <n v="3411.2"/>
        <n v="5116.8"/>
        <n v="2729"/>
        <n v="682.2"/>
        <n v="477.6"/>
        <n v="2046.7"/>
        <n v="1705.6"/>
        <n v="996.5"/>
        <n v="697.5"/>
        <n v="3114"/>
        <n v="4670.9"/>
        <n v="2491.2"/>
        <n v="622.8"/>
        <n v="436"/>
        <n v="1868.4"/>
        <n v="1557"/>
        <n v="907.9"/>
        <n v="635.5"/>
        <n v="2837.2"/>
        <n v="4255.8"/>
        <n v="2269.8"/>
        <n v="567.4"/>
        <n v="397.2"/>
        <n v="1702.3"/>
        <n v="1418.6"/>
        <n v="822.4"/>
        <n v="575.7"/>
        <n v="2569.9"/>
        <n v="3854.8"/>
        <n v="2055.9"/>
        <n v="514"/>
        <n v="359.8"/>
        <n v="1541.9"/>
        <n v="1284.9"/>
        <n v="738.4"/>
        <n v="516.9"/>
        <n v="2307.5"/>
        <n v="3461.2"/>
        <n v="1846"/>
        <n v="461.5"/>
        <n v="323"/>
        <n v="1384.5"/>
        <n v="1153.7"/>
        <n v="663.1"/>
        <n v="464.2"/>
        <n v="2072.1"/>
        <n v="3108.2"/>
        <n v="1657.7"/>
        <n v="414.4"/>
        <n v="290.1"/>
        <n v="1243.3"/>
        <n v="1036.1"/>
        <n v="480.4"/>
        <n v="336.3"/>
        <n v="672.5"/>
        <n v="960.8"/>
        <n v="320.2"/>
        <n v="224.2"/>
        <n v="448.4"/>
        <n v="640.5"/>
        <n v="512.4"/>
        <n v="440.1"/>
        <n v="308.1"/>
        <n v="616.2"/>
        <n v="880.2"/>
        <n v="293.4"/>
        <n v="205.4"/>
        <n v="410.8"/>
        <n v="586.8"/>
        <n v="469.5"/>
        <n v="403.3"/>
        <n v="282.3"/>
        <n v="564.6"/>
        <n v="806.5"/>
        <n v="268.8"/>
        <n v="188.2"/>
        <n v="376.4"/>
        <n v="537.7"/>
        <n v="430.2"/>
        <n v="369.5"/>
        <n v="258.7"/>
        <n v="517.3"/>
        <n v="739"/>
        <n v="246.3"/>
        <n v="172.4"/>
        <n v="344.9"/>
        <n v="492.7"/>
        <n v="394.1"/>
        <n v="338.5"/>
        <n v="237"/>
        <n v="473.9"/>
        <n v="677"/>
        <n v="225.7"/>
        <n v="158"/>
        <n v="316"/>
        <n v="451.4"/>
        <n v="361.1"/>
        <n v="310.2"/>
        <n v="217.1"/>
        <n v="434.2"/>
        <n v="206.8"/>
        <n v="144.7"/>
        <n v="289.5"/>
        <n v="413.6"/>
        <n v="330.9"/>
        <n v="284.2"/>
        <n v="198.9"/>
        <n v="397.9"/>
        <n v="568.4"/>
        <n v="189.5"/>
        <n v="132.6"/>
        <n v="265.2"/>
        <n v="303.1"/>
        <n v="260.4"/>
        <n v="182.3"/>
        <n v="364.6"/>
        <n v="520.8"/>
        <n v="173.6"/>
        <n v="121.5"/>
        <n v="243.1"/>
        <n v="347.2"/>
        <n v="277.8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50" sheet="SaleListxSP"/>
  </cacheSource>
  <cacheFields count="13">
    <cacheField name="PositionCode">
      <sharedItems containsBlank="1" containsMixedTypes="0" count="145">
        <s v="KL5111RQKDR"/>
        <s v="KL5111RQKDS"/>
        <s v="KL5111RQKDW"/>
        <s v="KL5111RQKFR"/>
        <s v="KL5111RQKFS"/>
        <s v="KL5111RQKFW"/>
        <s v="KL5111RQMDR"/>
        <s v="KL5111RQMDS"/>
        <s v="KL5111RQMDW"/>
        <s v="KL5111RQMFR"/>
        <s v="KL5111RQMFS"/>
        <s v="KL5111RQMFW"/>
        <s v="KL5111RQNDR"/>
        <s v="KL5111RQNDS"/>
        <s v="KL5111RQNDW"/>
        <s v="KL5111RQNFR"/>
        <s v="KL5111RQNFS"/>
        <s v="KL5111RQNFW"/>
        <s v="KL5111RQPDR"/>
        <s v="KL5111RQPDS"/>
        <s v="KL5111RQPDW"/>
        <s v="KL5111RQPFR"/>
        <s v="KL5111RQPFS"/>
        <s v="KL5111RQPFW"/>
        <s v="KL5111RQQDR"/>
        <s v="KL5111RQQDS"/>
        <s v="KL5111RQQDW"/>
        <s v="KL5111RQQFR"/>
        <s v="KL5111RQQFS"/>
        <s v="KL5111RQQFW"/>
        <s v="KL5111RQRDR"/>
        <s v="KL5111RQRDS"/>
        <s v="KL5111RQRDW"/>
        <s v="KL5111RQRFR"/>
        <s v="KL5111RQRFS"/>
        <s v="KL5111RQRFW"/>
        <s v="KL5111RQSDR"/>
        <s v="KL5111RQSDS"/>
        <s v="KL5111RQSDW"/>
        <s v="KL5111RQSFR"/>
        <s v="KL5111RQSFS"/>
        <s v="KL5111RQSFW"/>
        <s v="KL5111RQTDR"/>
        <s v="KL5111RQTDS"/>
        <s v="KL5111RQTDW"/>
        <s v="KL5111RQTFR"/>
        <s v="KL5111RQTFS"/>
        <s v="KL5111RQTFW"/>
        <s v="KL5711RQKDR"/>
        <s v="KL5711RQKDS"/>
        <s v="KL5711RQKDW"/>
        <s v="KL5711RQKFR"/>
        <s v="KL5711RQKFS"/>
        <s v="KL5711RQKFW"/>
        <s v="KL5711RQMDR"/>
        <s v="KL5711RQMDS"/>
        <s v="KL5711RQMDW"/>
        <s v="KL5711RQMFR"/>
        <s v="KL5711RQMFS"/>
        <s v="KL5711RQMFW"/>
        <s v="KL5711RQNDR"/>
        <s v="KL5711RQNDS"/>
        <s v="KL5711RQNDW"/>
        <s v="KL5711RQNFR"/>
        <s v="KL5711RQNFS"/>
        <s v="KL5711RQNFW"/>
        <s v="KL5711RQPDR"/>
        <s v="KL5711RQPDS"/>
        <s v="KL5711RQPDW"/>
        <s v="KL5711RQPFR"/>
        <s v="KL5711RQPFS"/>
        <s v="KL5711RQPFW"/>
        <s v="KL5711RQQDR"/>
        <s v="KL5711RQQDS"/>
        <s v="KL5711RQQDW"/>
        <s v="KL5711RQQFR"/>
        <s v="KL5711RQQFS"/>
        <s v="KL5711RQQFW"/>
        <s v="KL5711RQRDR"/>
        <s v="KL5711RQRDS"/>
        <s v="KL5711RQRDW"/>
        <s v="KL5711RQRFR"/>
        <s v="KL5711RQRFS"/>
        <s v="KL5711RQRFW"/>
        <s v="KL5711RQSDR"/>
        <s v="KL5711RQSDS"/>
        <s v="KL5711RQSDW"/>
        <s v="KL5711RQSFR"/>
        <s v="KL5711RQSFS"/>
        <s v="KL5711RQSFW"/>
        <s v="KL5711RQTDR"/>
        <s v="KL5711RQTDS"/>
        <s v="KL5711RQTDW"/>
        <s v="KL5711RQTFR"/>
        <s v="KL5711RQTFS"/>
        <s v="KL5711RQTFW"/>
        <s v="KL5811RQKDR"/>
        <s v="KL5811RQKDS"/>
        <s v="KL5811RQKDW"/>
        <s v="KL5811RQKFR"/>
        <s v="KL5811RQKFS"/>
        <s v="KL5811RQKFW"/>
        <s v="KL5811RQMDR"/>
        <s v="KL5811RQMDS"/>
        <s v="KL5811RQMDW"/>
        <s v="KL5811RQMFR"/>
        <s v="KL5811RQMFS"/>
        <s v="KL5811RQMFW"/>
        <s v="KL5811RQNDR"/>
        <s v="KL5811RQNDS"/>
        <s v="KL5811RQNDW"/>
        <s v="KL5811RQNFR"/>
        <s v="KL5811RQNFS"/>
        <s v="KL5811RQNFW"/>
        <s v="KL5811RQPDR"/>
        <s v="KL5811RQPDS"/>
        <s v="KL5811RQPDW"/>
        <s v="KL5811RQPFR"/>
        <s v="KL5811RQPFS"/>
        <s v="KL5811RQPFW"/>
        <s v="KL5811RQQDR"/>
        <s v="KL5811RQQDS"/>
        <s v="KL5811RQQDW"/>
        <s v="KL5811RQQFR"/>
        <s v="KL5811RQQFS"/>
        <s v="KL5811RQQFW"/>
        <s v="KL5811RQRDR"/>
        <s v="KL5811RQRDS"/>
        <s v="KL5811RQRDW"/>
        <s v="KL5811RQRFR"/>
        <s v="KL5811RQRFS"/>
        <s v="KL5811RQRFW"/>
        <s v="KL5811RQSDR"/>
        <s v="KL5811RQSDS"/>
        <s v="KL5811RQSDW"/>
        <s v="KL5811RQSFR"/>
        <s v="KL5811RQSFS"/>
        <s v="KL5811RQSFW"/>
        <s v="KL5811RQTDR"/>
        <s v="KL5811RQTDS"/>
        <s v="KL5811RQTDW"/>
        <s v="KL5811RQTFR"/>
        <s v="KL5811RQTFS"/>
        <s v="KL5811RQTFW"/>
        <m/>
      </sharedItems>
    </cacheField>
    <cacheField name="PartNumber">
      <sharedItems containsBlank="1" containsMixedTypes="0" count="19">
        <s v="KL5111RQ*DR"/>
        <s v="KL5111RQ*DS"/>
        <s v="KL5111RQ*DW"/>
        <s v="KL5111RQ*FR"/>
        <s v="KL5111RQ*FS"/>
        <s v="KL5111RQ*FW"/>
        <s v="KL5711RQ*DR"/>
        <s v="KL5711RQ*DS"/>
        <s v="KL5711RQ*DW"/>
        <s v="KL5711RQ*FR"/>
        <s v="KL5711RQ*FS"/>
        <s v="KL5711RQ*FW"/>
        <s v="KL5811RQ*DR"/>
        <s v="KL5811RQ*DS"/>
        <s v="KL5811RQ*DW"/>
        <s v="KL5811RQ*FR"/>
        <s v="KL5811RQ*FS"/>
        <s v="KL5811RQ*FW"/>
        <m/>
      </sharedItems>
    </cacheField>
    <cacheField name="Category">
      <sharedItems containsBlank="1" containsMixedTypes="0" count="2">
        <s v="Gateway Security"/>
        <m/>
      </sharedItems>
    </cacheField>
    <cacheField name="Code">
      <sharedItems containsString="0" containsBlank="1" containsMixedTypes="0" containsNumber="1" containsInteger="1" count="4">
        <n v="5111"/>
        <n v="5711"/>
        <n v="5811"/>
        <m/>
      </sharedItems>
    </cacheField>
    <cacheField name="Product">
      <sharedItems containsBlank="1" containsMixedTypes="0" count="4">
        <s v="   Kaspersky Anti-Virus for xSP"/>
        <s v="   Kaspersky Anti-Spam for xSP"/>
        <s v="   Kaspersky Security for xSP"/>
        <m/>
      </sharedItems>
    </cacheField>
    <cacheField name="LicenceDescription">
      <sharedItems containsBlank="1" containsMixedTypes="0" count="2">
        <s v="TrafficD"/>
        <m/>
      </sharedItems>
    </cacheField>
    <cacheField name="LicenceObject">
      <sharedItems containsBlank="1" containsMixedTypes="0" count="2">
        <s v="Mb of traffic per day"/>
        <m/>
      </sharedItems>
    </cacheField>
    <cacheField name="Package">
      <sharedItems containsBlank="1" containsMixedTypes="0" count="2">
        <s v="Traffic Licence"/>
        <m/>
      </sharedItems>
    </cacheField>
    <cacheField name="Band">
      <sharedItems containsBlank="1" containsMixedTypes="0" count="9">
        <s v="Band K: 100-149"/>
        <s v="Band M: 150-199"/>
        <s v="Band N: 200-249"/>
        <s v="Band P: 250-499"/>
        <s v="Band Q: 500-999"/>
        <s v="Band R: 1000-1499"/>
        <s v="Band S: 1500-2499"/>
        <s v="Band T: 2500-4999"/>
        <m/>
      </sharedItems>
    </cacheField>
    <cacheField name="LicenceComposition">
      <sharedItems containsBlank="1" containsMixedTypes="0" count="9">
        <s v="100-149TrafficD"/>
        <s v="150-199TrafficD"/>
        <s v="200-249TrafficD"/>
        <s v="250-499TrafficD"/>
        <s v="500-999TrafficD"/>
        <s v="1000-1499TrafficD"/>
        <s v="1500-2499TrafficD"/>
        <s v="2500-4999TrafficD"/>
        <m/>
      </sharedItems>
    </cacheField>
    <cacheField name="LicenceType">
      <sharedItems containsBlank="1" containsMixedTypes="0" count="4">
        <s v="Renewal"/>
        <s v="Base"/>
        <s v="Cross-grade"/>
        <m/>
      </sharedItems>
    </cacheField>
    <cacheField name="Term">
      <sharedItems containsBlank="1" containsMixedTypes="0" count="3">
        <s v="2 year"/>
        <s v="1 year"/>
        <m/>
      </sharedItems>
    </cacheField>
    <cacheField name="Price">
      <sharedItems containsString="0" containsBlank="1" containsMixedTypes="0" containsNumber="1" count="81">
        <n v="295"/>
        <n v="442.5"/>
        <n v="236"/>
        <n v="177"/>
        <n v="147.5"/>
        <n v="270.3"/>
        <n v="405.4"/>
        <n v="216.2"/>
        <n v="162.2"/>
        <n v="135.1"/>
        <n v="247.7"/>
        <n v="371.5"/>
        <n v="198.1"/>
        <n v="148.6"/>
        <n v="123.8"/>
        <n v="226.9"/>
        <n v="340.4"/>
        <n v="181.5"/>
        <n v="136.1"/>
        <n v="113.5"/>
        <n v="207.9"/>
        <n v="311.8"/>
        <n v="166.3"/>
        <n v="124.7"/>
        <n v="103.9"/>
        <n v="190.5"/>
        <n v="285.7"/>
        <n v="152.4"/>
        <n v="114.3"/>
        <n v="95.2"/>
        <n v="174.5"/>
        <n v="261.8"/>
        <n v="139.6"/>
        <n v="104.7"/>
        <n v="87.3"/>
        <n v="159.9"/>
        <n v="239.9"/>
        <n v="127.9"/>
        <n v="96"/>
        <n v="80"/>
        <n v="554.6"/>
        <n v="831.9"/>
        <n v="443.7"/>
        <n v="332.8"/>
        <n v="277.3"/>
        <n v="508.1"/>
        <n v="762.2"/>
        <n v="406.5"/>
        <n v="304.9"/>
        <n v="254.1"/>
        <n v="465.6"/>
        <n v="698.4"/>
        <n v="372.5"/>
        <n v="279.4"/>
        <n v="232.8"/>
        <n v="426.6"/>
        <n v="639.9"/>
        <n v="341.3"/>
        <n v="256"/>
        <n v="213.3"/>
        <n v="390.8"/>
        <n v="586.2"/>
        <n v="312.7"/>
        <n v="234.5"/>
        <n v="195.4"/>
        <n v="358.1"/>
        <n v="537.2"/>
        <n v="286.5"/>
        <n v="214.9"/>
        <n v="179.1"/>
        <n v="328.1"/>
        <n v="492.2"/>
        <n v="262.5"/>
        <n v="196.9"/>
        <n v="164.1"/>
        <n v="300.6"/>
        <n v="451"/>
        <n v="240.5"/>
        <n v="180.4"/>
        <n v="150.3"/>
        <m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65352" sheet="SaleListHostedSecurity"/>
  </cacheSource>
  <cacheFields count="13">
    <cacheField name="PositionCode">
      <sharedItems containsBlank="1" containsMixedTypes="0" count="311">
        <s v="-"/>
        <s v="KL4621RAAFR"/>
        <s v="KL4621RAAFS"/>
        <s v="KL4621RAAHS"/>
        <s v="KL4621RABFR"/>
        <s v="KL4621RABFS"/>
        <s v="KL4621RABHS"/>
        <s v="KL4621RACFR"/>
        <s v="KL4621RACFS"/>
        <s v="KL4621RACHS"/>
        <s v="KL4621RADFR"/>
        <s v="KL4621RADFS"/>
        <s v="KL4621RADHS"/>
        <s v="KL4621RAEFR"/>
        <s v="KL4621RAEFS"/>
        <s v="KL4621RAEHS"/>
        <s v="KL4621RAKFR"/>
        <s v="KL4621RAKFS"/>
        <s v="KL4621RAKHS"/>
        <s v="KL4621RAMFR"/>
        <s v="KL4621RAMFS"/>
        <s v="KL4621RAMHS"/>
        <s v="KL4621RANFR"/>
        <s v="KL4621RANFS"/>
        <s v="KL4621RANHS"/>
        <s v="KL4621RAPFR"/>
        <s v="KL4621RAPFS"/>
        <s v="KL4621RAPHS"/>
        <s v="KL4623RAAFR"/>
        <s v="KL4623RAAFS"/>
        <s v="KL4623RAAHS"/>
        <s v="KL4623RABFR"/>
        <s v="KL4623RABFS"/>
        <s v="KL4623RABHS"/>
        <s v="KL4623RACFR"/>
        <s v="KL4623RACFS"/>
        <s v="KL4623RACHS"/>
        <s v="KL4623RADFR"/>
        <s v="KL4623RADFS"/>
        <s v="KL4623RADHS"/>
        <s v="KL4623RAEFR"/>
        <s v="KL4623RAEFS"/>
        <s v="KL4623RAEHS"/>
        <s v="KL4623RAKFR"/>
        <s v="KL4623RAKFS"/>
        <s v="KL4623RAKHS"/>
        <s v="KL4623RAMFR"/>
        <s v="KL4623RAMFS"/>
        <s v="KL4623RAMHS"/>
        <s v="KL4623RANFR"/>
        <s v="KL4623RANFS"/>
        <s v="KL4623RANHS"/>
        <s v="KL4623RAPFR"/>
        <s v="KL4623RAPFS"/>
        <s v="KL4623RAPHS"/>
        <s v="KL4625RAAFR"/>
        <s v="KL4625RAAFS"/>
        <s v="KL4625RAAHS"/>
        <s v="KL4625RABFR"/>
        <s v="KL4625RABFS"/>
        <s v="KL4625RABHS"/>
        <s v="KL4625RACFR"/>
        <s v="KL4625RACFS"/>
        <s v="KL4625RACHS"/>
        <s v="KL4625RADFR"/>
        <s v="KL4625RADFS"/>
        <s v="KL4625RADHS"/>
        <s v="KL4625RAEFR"/>
        <s v="KL4625RAEFS"/>
        <s v="KL4625RAEHS"/>
        <s v="KL4625RAKFR"/>
        <s v="KL4625RAKFS"/>
        <s v="KL4625RAKHS"/>
        <s v="KL4625RAMFR"/>
        <s v="KL4625RAMFS"/>
        <s v="KL4625RAMHS"/>
        <s v="KL4625RANFR"/>
        <s v="KL4625RANFS"/>
        <s v="KL4625RANHS"/>
        <s v="KL4625RAPFR"/>
        <s v="KL4625RAPFS"/>
        <s v="KL4625RAPHS"/>
        <s v="KL4627RAAFR"/>
        <s v="KL4627RAAFS"/>
        <s v="KL4627RAAHS"/>
        <s v="KL4627RABFR"/>
        <s v="KL4627RABFS"/>
        <s v="KL4627RABHS"/>
        <s v="KL4627RACFR"/>
        <s v="KL4627RACFS"/>
        <s v="KL4627RACHS"/>
        <s v="KL4627RADFR"/>
        <s v="KL4627RADFS"/>
        <s v="KL4627RADHS"/>
        <s v="KL4627RAEFR"/>
        <s v="KL4627RAEFS"/>
        <s v="KL4627RAEHS"/>
        <s v="KL4627RAKFR"/>
        <s v="KL4627RAKFS"/>
        <s v="KL4627RAKHS"/>
        <s v="KL4627RAMFR"/>
        <s v="KL4627RAMFS"/>
        <s v="KL4627RAMHS"/>
        <s v="KL4627RANFR"/>
        <s v="KL4627RANFS"/>
        <s v="KL4627RANHS"/>
        <s v="KL4627RAPFR"/>
        <s v="KL4627RAPFS"/>
        <s v="KL4627RAPHS"/>
        <s v="KL4641RAAMS"/>
        <s v="KL4641RABMS"/>
        <s v="KL4641RACMS"/>
        <s v="KL4642RAAFS"/>
        <s v="KL4642RABFS"/>
        <s v="KL4642RACFS"/>
        <s v="KL4642RADFS"/>
        <s v="KL4642RAEFS"/>
        <s v="KL4642RAKFS"/>
        <s v="KL4642RAMFS"/>
        <s v="KL4642RANFS"/>
        <s v="KL4642RAPFS"/>
        <s v="KL4644RAAYS"/>
        <s v="KL4644RABYS"/>
        <s v="KL4644RACYS"/>
        <s v="KL4644RADYS"/>
        <s v="KL4644RAEYS"/>
        <s v="KL4644RAKYS"/>
        <s v="KL4644RAMYS"/>
        <s v="KL4644RANYS"/>
        <s v="KL4644RAPYS"/>
        <s v="KL4645RAAFS"/>
        <s v="KL4645RABFS"/>
        <s v="KL4645RACFS"/>
        <s v="KL4645RADFS"/>
        <s v="KL4645RAEFS"/>
        <s v="KL4645RAKFS"/>
        <s v="KL4645RAMFS"/>
        <s v="KL4645RANFS"/>
        <s v="KL4645RAPFS"/>
        <s v="KL7601RWKDR"/>
        <s v="KL7601RWKDS"/>
        <s v="KL7601RWKDW"/>
        <s v="KL7601RWKFR"/>
        <s v="KL7601RWKFS"/>
        <s v="KL7601RWKFW"/>
        <s v="KL7601RWMDR"/>
        <s v="KL7601RWMDS"/>
        <s v="KL7601RWMDW"/>
        <s v="KL7601RWMFR"/>
        <s v="KL7601RWMFS"/>
        <s v="KL7601RWMFW"/>
        <s v="KL7601RWNDR"/>
        <s v="KL7601RWNDS"/>
        <s v="KL7601RWNDW"/>
        <s v="KL7601RWNFR"/>
        <s v="KL7601RWNFS"/>
        <s v="KL7601RWNFW"/>
        <s v="KL7601RWPDR"/>
        <s v="KL7601RWPDS"/>
        <s v="KL7601RWPDW"/>
        <s v="KL7601RWPFR"/>
        <s v="KL7601RWPFS"/>
        <s v="KL7601RWPFW"/>
        <s v="KL7601RWQDR"/>
        <s v="KL7601RWQDS"/>
        <s v="KL7601RWQDW"/>
        <s v="KL7601RWQFR"/>
        <s v="KL7601RWQFS"/>
        <s v="KL7601RWQFW"/>
        <s v="KL7601RWRDR"/>
        <s v="KL7601RWRDS"/>
        <s v="KL7601RWRDW"/>
        <s v="KL7601RWRFR"/>
        <s v="KL7601RWRFS"/>
        <s v="KL7601RWRFW"/>
        <s v="KL7601RWSDR"/>
        <s v="KL7601RWSDS"/>
        <s v="KL7601RWSDW"/>
        <s v="KL7601RWSFR"/>
        <s v="KL7601RWSFS"/>
        <s v="KL7601RWSFW"/>
        <s v="KL7601RWTDR"/>
        <s v="KL7601RWTDS"/>
        <s v="KL7601RWTDW"/>
        <s v="KL7601RWTFR"/>
        <s v="KL7601RWTFS"/>
        <s v="KL7601RWTFW"/>
        <s v="KL7601RWUDR"/>
        <s v="KL7601RWUDS"/>
        <s v="KL7601RWUDW"/>
        <s v="KL7601RWUFR"/>
        <s v="KL7601RWUFS"/>
        <s v="KL7601RWUFW"/>
        <s v="KL7602RWKDR"/>
        <s v="KL7602RWKDS"/>
        <s v="KL7602RWKDW"/>
        <s v="KL7602RWKFR"/>
        <s v="KL7602RWKFS"/>
        <s v="KL7602RWKFW"/>
        <s v="KL7602RWMDR"/>
        <s v="KL7602RWMDS"/>
        <s v="KL7602RWMDW"/>
        <s v="KL7602RWMFR"/>
        <s v="KL7602RWMFS"/>
        <s v="KL7602RWMFW"/>
        <s v="KL7602RWNDR"/>
        <s v="KL7602RWNDS"/>
        <s v="KL7602RWNDW"/>
        <s v="KL7602RWNFR"/>
        <s v="KL7602RWNFS"/>
        <s v="KL7602RWNFW"/>
        <s v="KL7602RWPDR"/>
        <s v="KL7602RWPDS"/>
        <s v="KL7602RWPDW"/>
        <s v="KL7602RWPFR"/>
        <s v="KL7602RWPFS"/>
        <s v="KL7602RWPFW"/>
        <s v="KL7602RWQDR"/>
        <s v="KL7602RWQDS"/>
        <s v="KL7602RWQDW"/>
        <s v="KL7602RWQFR"/>
        <s v="KL7602RWQFS"/>
        <s v="KL7602RWQFW"/>
        <s v="KL7602RWRDR"/>
        <s v="KL7602RWRDS"/>
        <s v="KL7602RWRDW"/>
        <s v="KL7602RWRFR"/>
        <s v="KL7602RWRFS"/>
        <s v="KL7602RWRFW"/>
        <s v="KL7602RWSDR"/>
        <s v="KL7602RWSDS"/>
        <s v="KL7602RWSDW"/>
        <s v="KL7602RWSFR"/>
        <s v="KL7602RWSFS"/>
        <s v="KL7602RWSFW"/>
        <s v="KL7602RWTDR"/>
        <s v="KL7602RWTDS"/>
        <s v="KL7602RWTDW"/>
        <s v="KL7602RWTFR"/>
        <s v="KL7602RWTFS"/>
        <s v="KL7602RWTFW"/>
        <s v="KL7602RWUDR"/>
        <s v="KL7602RWUDS"/>
        <s v="KL7602RWUDW"/>
        <s v="KL7602RWUFR"/>
        <s v="KL7602RWUFS"/>
        <s v="KL7602RWUFW"/>
        <s v="KL7604RWKDR"/>
        <s v="KL7604RWKDS"/>
        <s v="KL7604RWKDW"/>
        <s v="KL7604RWKFR"/>
        <s v="KL7604RWKFS"/>
        <s v="KL7604RWKFW"/>
        <s v="KL7604RWMDR"/>
        <s v="KL7604RWMDS"/>
        <s v="KL7604RWMDW"/>
        <s v="KL7604RWMFR"/>
        <s v="KL7604RWMFS"/>
        <s v="KL7604RWMFW"/>
        <s v="KL7604RWNDR"/>
        <s v="KL7604RWNDS"/>
        <s v="KL7604RWNDW"/>
        <s v="KL7604RWNFR"/>
        <s v="KL7604RWNFS"/>
        <s v="KL7604RWNFW"/>
        <s v="KL7604RWPDR"/>
        <s v="KL7604RWPDS"/>
        <s v="KL7604RWPDW"/>
        <s v="KL7604RWPFR"/>
        <s v="KL7604RWPFS"/>
        <s v="KL7604RWPFW"/>
        <s v="KL7604RWQDR"/>
        <s v="KL7604RWQDS"/>
        <s v="KL7604RWQDW"/>
        <s v="KL7604RWQFR"/>
        <s v="KL7604RWQFS"/>
        <s v="KL7604RWQFW"/>
        <s v="KL7604RWRDR"/>
        <s v="KL7604RWRDS"/>
        <s v="KL7604RWRDW"/>
        <s v="KL7604RWRFR"/>
        <s v="KL7604RWRFS"/>
        <s v="KL7604RWRFW"/>
        <s v="KL7604RWSDR"/>
        <s v="KL7604RWSDS"/>
        <s v="KL7604RWSDW"/>
        <s v="KL7604RWSFR"/>
        <s v="KL7604RWSFS"/>
        <s v="KL7604RWSFW"/>
        <s v="KL7604RWTDR"/>
        <s v="KL7604RWTDS"/>
        <s v="KL7604RWTDW"/>
        <s v="KL7604RWTFR"/>
        <s v="KL7604RWTFS"/>
        <s v="KL7604RWTFW"/>
        <s v="KL7604RWUDR"/>
        <s v="KL7604RWUDS"/>
        <s v="KL7604RWUDW"/>
        <s v="KL7604RWUFR"/>
        <s v="KL7604RWUFS"/>
        <s v="KL7604RWUFW"/>
        <s v="KL7614RWKFS"/>
        <s v="KL7614RWMFS"/>
        <s v="KL7614RWNFS"/>
        <s v="KL7614RWPFS"/>
        <s v="KL7614RWQFS"/>
        <s v="KL7614RWRFS"/>
        <s v="KL7614RWSFS"/>
        <s v="KL7614RWTFS"/>
        <s v="KL7614RWUFS"/>
        <m/>
      </sharedItems>
    </cacheField>
    <cacheField name="PartNumber">
      <sharedItems containsBlank="1" containsMixedTypes="0" count="37">
        <s v="-"/>
        <s v="KL4621RA*FR"/>
        <s v="KL4621RA*FS"/>
        <s v="KL4621RA*HS"/>
        <s v="KL4623RA*FR"/>
        <s v="KL4623RA*FS"/>
        <s v="KL4623RA*HS"/>
        <s v="KL4625RA*FR"/>
        <s v="KL4625RA*FS"/>
        <s v="KL4625RA*HS"/>
        <s v="KL4627RA*FR"/>
        <s v="KL4627RA*FS"/>
        <s v="KL4627RA*HS"/>
        <s v="KL4641RA*MS"/>
        <s v="KL4642RA*FS"/>
        <s v="KL4644RA*YS"/>
        <s v="KL4645RA*FS"/>
        <s v="KL7601RW*DR"/>
        <s v="KL7601RW*DS"/>
        <s v="KL7601RW*DW"/>
        <s v="KL7601RW*FR"/>
        <s v="KL7601RW*FS"/>
        <s v="KL7601RW*FW"/>
        <s v="KL7602RW*DR"/>
        <s v="KL7602RW*DS"/>
        <s v="KL7602RW*DW"/>
        <s v="KL7602RW*FR"/>
        <s v="KL7602RW*FS"/>
        <s v="KL7602RW*FW"/>
        <s v="KL7604RW*DR"/>
        <s v="KL7604RW*DS"/>
        <s v="KL7604RW*DW"/>
        <s v="KL7604RW*FR"/>
        <s v="KL7604RW*FS"/>
        <s v="KL7604RW*FW"/>
        <s v="KL7614RW*FS"/>
        <m/>
      </sharedItems>
    </cacheField>
    <cacheField name="Category">
      <sharedItems containsBlank="1" containsMixedTypes="0" count="3">
        <s v="Hosted Security"/>
        <s v="DDoS Security"/>
        <m/>
      </sharedItems>
    </cacheField>
    <cacheField name="Code">
      <sharedItems containsString="0" containsBlank="1" containsMixedTypes="0" containsNumber="1" containsInteger="1" count="15">
        <n v="7600"/>
        <n v="7700"/>
        <n v="7701"/>
        <n v="7702"/>
        <n v="7703"/>
        <n v="7704"/>
        <n v="7705"/>
        <n v="7706"/>
        <n v="7707"/>
        <n v="7708"/>
        <n v="7602"/>
        <n v="7605"/>
        <n v="7606"/>
        <n v="7607"/>
        <m/>
      </sharedItems>
    </cacheField>
    <cacheField name="Product">
      <sharedItems containsBlank="1" containsMixedTypes="0" count="15">
        <s v="Kaspersky Hosted Security"/>
        <s v="Kaspersky DDoS Prevention"/>
        <s v="   Kaspersky DDoS Prevention, Basic Level"/>
        <s v="   Kaspersky DDoS Prevention, Standard Level"/>
        <s v="   Kaspersky DDoS Prevention, Advanced Level"/>
        <s v="   Kaspersky DDoS Prevention, Ultimate Level"/>
        <s v="   Kaspersky DDoS Prevention, Immediate Cover"/>
        <s v="   Kaspersky DDoS Prevention, Reports Option"/>
        <s v="   Kaspersky DDoS Prevention, Extended Cover Option"/>
        <s v="   Kaspersky DDoS Prevention, Logs Option"/>
        <s v="   Kaspersky Hosted Email Security"/>
        <s v="   Kasperksy Hosted Web Security"/>
        <s v="   Kaspersky Hosted Email&amp;Web Security"/>
        <s v="   Kaspersky Hosted Web Security Anywhere+"/>
        <m/>
      </sharedItems>
    </cacheField>
    <cacheField name="LicenceDescription">
      <sharedItems containsBlank="1" containsMixedTypes="0" count="4">
        <s v="-"/>
        <s v="Resource"/>
        <s v="User"/>
        <m/>
      </sharedItems>
    </cacheField>
    <cacheField name="LicenceObject">
      <sharedItems containsBlank="1" containsMixedTypes="0" count="4">
        <s v="-"/>
        <s v="Resource"/>
        <s v="User"/>
        <m/>
      </sharedItems>
    </cacheField>
    <cacheField name="Package">
      <sharedItems containsBlank="1" containsMixedTypes="0" count="4">
        <s v="-"/>
        <s v="License"/>
        <s v="Services Subscription"/>
        <m/>
      </sharedItems>
    </cacheField>
    <cacheField name="Band">
      <sharedItems containsBlank="1" containsMixedTypes="0" count="15">
        <s v="Band K: 10-14"/>
        <s v="Band A: 1"/>
        <s v="Band B: 2"/>
        <s v="Band C: 3"/>
        <s v="Band D: 4"/>
        <s v="Band E: 5-9"/>
        <s v="Band M: 15-19"/>
        <s v="Band N: 20-24"/>
        <s v="Band P: 25-49"/>
        <s v="Band Q: 50-99"/>
        <s v="Band R: 100-149"/>
        <s v="Band S: 150-249"/>
        <s v="Band T: 250-499"/>
        <s v="Band U: 500-999"/>
        <m/>
      </sharedItems>
    </cacheField>
    <cacheField name="LicenceComposition">
      <sharedItems containsBlank="1" containsMixedTypes="0" count="20">
        <s v="-"/>
        <s v="1Resource"/>
        <s v="2Resource"/>
        <s v="3Resource"/>
        <s v="4Resource"/>
        <s v="5-9Resource"/>
        <s v="10-14Resource"/>
        <s v="15-19Resource"/>
        <s v="20-24Resource"/>
        <s v="25-49Resource"/>
        <s v="10-14User"/>
        <s v="15-19User"/>
        <s v="20-24User"/>
        <s v="25-49User"/>
        <s v="50-99User"/>
        <s v="100-149User"/>
        <s v="150-249User"/>
        <s v="250-499User"/>
        <s v="500-999User"/>
        <m/>
      </sharedItems>
    </cacheField>
    <cacheField name="LicenceType">
      <sharedItems containsBlank="1" containsMixedTypes="0" count="5">
        <s v="-"/>
        <s v="Renewal"/>
        <s v="Base"/>
        <s v="Cross-Grade"/>
        <m/>
      </sharedItems>
    </cacheField>
    <cacheField name="Term">
      <sharedItems containsBlank="1" containsMixedTypes="0" count="7">
        <s v="-"/>
        <s v="1 year"/>
        <s v="6 months"/>
        <s v="1 month"/>
        <s v="1 day"/>
        <s v="2 year"/>
        <m/>
      </sharedItems>
    </cacheField>
    <cacheField name="Price">
      <sharedItems containsString="0" containsBlank="1" containsMixedTypes="0" containsNumber="1" count="232">
        <m/>
        <n v="594010"/>
        <n v="653400"/>
        <n v="356430"/>
        <n v="310000"/>
        <n v="341000"/>
        <n v="186020"/>
        <n v="215000"/>
        <n v="236500"/>
        <n v="129010"/>
        <n v="180000"/>
        <n v="198000"/>
        <n v="108010"/>
        <n v="150000"/>
        <n v="165000"/>
        <n v="90010"/>
        <n v="135000"/>
        <n v="148500"/>
        <n v="81010"/>
        <n v="127000"/>
        <n v="139700"/>
        <n v="76210"/>
        <n v="125000"/>
        <n v="137500"/>
        <n v="75010"/>
        <n v="120000"/>
        <n v="132000"/>
        <n v="72010"/>
        <n v="918010"/>
        <n v="1009800"/>
        <n v="550850"/>
        <n v="480000"/>
        <n v="528000"/>
        <n v="288020"/>
        <n v="333000"/>
        <n v="366300"/>
        <n v="199820"/>
        <n v="279000"/>
        <n v="306900"/>
        <n v="167410"/>
        <n v="233000"/>
        <n v="256300"/>
        <n v="139810"/>
        <n v="210000"/>
        <n v="231000"/>
        <n v="126010"/>
        <n v="217800"/>
        <n v="118810"/>
        <n v="195000"/>
        <n v="214500"/>
        <n v="117010"/>
        <n v="188000"/>
        <n v="206800"/>
        <n v="112810"/>
        <n v="1296010"/>
        <n v="1425600"/>
        <n v="777660"/>
        <n v="677010"/>
        <n v="744700"/>
        <n v="406230"/>
        <n v="470000"/>
        <n v="517000"/>
        <n v="282020"/>
        <n v="394000"/>
        <n v="433400"/>
        <n v="236420"/>
        <n v="329000"/>
        <n v="361900"/>
        <n v="197420"/>
        <n v="297000"/>
        <n v="326700"/>
        <n v="178210"/>
        <n v="280000"/>
        <n v="308000"/>
        <n v="168010"/>
        <n v="276000"/>
        <n v="303600"/>
        <n v="165610"/>
        <n v="265000"/>
        <n v="291500"/>
        <n v="159010"/>
        <n v="1944020"/>
        <n v="2138400"/>
        <n v="1166500"/>
        <n v="1015010"/>
        <n v="1116500"/>
        <n v="609050"/>
        <n v="704010"/>
        <n v="774400"/>
        <n v="422440"/>
        <n v="590010"/>
        <n v="649000"/>
        <n v="354030"/>
        <n v="492000"/>
        <n v="541200"/>
        <n v="295220"/>
        <n v="443000"/>
        <n v="487300"/>
        <n v="265820"/>
        <n v="417000"/>
        <n v="458700"/>
        <n v="250220"/>
        <n v="411000"/>
        <n v="452100"/>
        <n v="246620"/>
        <n v="395000"/>
        <n v="434500"/>
        <n v="237020"/>
        <n v="450000"/>
        <n v="300000"/>
        <n v="157000"/>
        <n v="109000"/>
        <n v="92000"/>
        <n v="77000"/>
        <n v="70000"/>
        <n v="66000"/>
        <n v="65000"/>
        <n v="63000"/>
        <n v="80000"/>
        <n v="42000"/>
        <n v="30000"/>
        <n v="26000"/>
        <n v="22000"/>
        <n v="20000"/>
        <n v="19000"/>
        <n v="1624.5"/>
        <n v="1805"/>
        <n v="855"/>
        <n v="950"/>
        <n v="1523"/>
        <n v="1692.2"/>
        <n v="801.6"/>
        <n v="890.6"/>
        <n v="1421.4"/>
        <n v="1579.4"/>
        <n v="748.1"/>
        <n v="831.2"/>
        <n v="1319.9"/>
        <n v="1466.6"/>
        <n v="694.7"/>
        <n v="771.9"/>
        <n v="1218.4"/>
        <n v="1353.8"/>
        <n v="641.2"/>
        <n v="712.5"/>
        <n v="1116.8"/>
        <n v="1240.9"/>
        <n v="587.8"/>
        <n v="653.1"/>
        <n v="1015.3"/>
        <n v="1128.1"/>
        <n v="534.4"/>
        <n v="593.8"/>
        <n v="913.8"/>
        <n v="480.9"/>
        <n v="812.2"/>
        <n v="902.5"/>
        <n v="427.5"/>
        <n v="475"/>
        <n v="2650.5"/>
        <n v="2945"/>
        <n v="1395"/>
        <n v="1550"/>
        <n v="2484.8"/>
        <n v="2760.9"/>
        <n v="1307.8"/>
        <n v="1453.1"/>
        <n v="2319.2"/>
        <n v="2576.9"/>
        <n v="1220.6"/>
        <n v="1356.2"/>
        <n v="2153.5"/>
        <n v="2392.8"/>
        <n v="1133.4"/>
        <n v="1259.4"/>
        <n v="1987.9"/>
        <n v="2208.8"/>
        <n v="1046.2"/>
        <n v="1162.5"/>
        <n v="1822.2"/>
        <n v="2024.7"/>
        <n v="959.1"/>
        <n v="1065.6"/>
        <n v="1656.6"/>
        <n v="1840.6"/>
        <n v="871.9"/>
        <n v="968.8"/>
        <n v="1490.9"/>
        <n v="784.7"/>
        <n v="1325.2"/>
        <n v="1472.5"/>
        <n v="697.5"/>
        <n v="775"/>
        <n v="3442.5"/>
        <n v="3825"/>
        <n v="1912.5"/>
        <n v="2125"/>
        <n v="3227.3"/>
        <n v="3585.9"/>
        <n v="1793"/>
        <n v="1992.2"/>
        <n v="3012.2"/>
        <n v="3346.9"/>
        <n v="1673.4"/>
        <n v="1859.4"/>
        <n v="2797"/>
        <n v="3107.8"/>
        <n v="1553.9"/>
        <n v="1726.6"/>
        <n v="2581.9"/>
        <n v="2868.8"/>
        <n v="1434.4"/>
        <n v="1593.8"/>
        <n v="2366.7"/>
        <n v="2629.7"/>
        <n v="1314.8"/>
        <n v="1460.9"/>
        <n v="2151.6"/>
        <n v="2390.6"/>
        <n v="1195.3"/>
        <n v="1328.1"/>
        <n v="1936.4"/>
        <n v="1075.8"/>
        <n v="1721.2"/>
        <n v="956.2"/>
        <n v="1062.5"/>
        <n v="590.7"/>
        <n v="571.6"/>
        <n v="552.6"/>
        <n v="533.5"/>
        <n v="514.5"/>
        <n v="476.3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5" sheet="SaleListMSA"/>
  </cacheSource>
  <cacheFields count="12">
    <cacheField name="PositionCode">
      <sharedItems containsMixedTypes="0" count="4">
        <s v="KL7153RYZDZ"/>
        <s v="KL7153RYZFZ"/>
        <s v="KL7157RYZDZ"/>
        <s v="KL7157RYZFZ"/>
      </sharedItems>
    </cacheField>
    <cacheField name="PartNumber">
      <sharedItems containsMixedTypes="0" count="2">
        <s v="KL7153RYZ*Z"/>
        <s v="KL7157RYZ*Z"/>
      </sharedItems>
    </cacheField>
    <cacheField name="Category">
      <sharedItems containsMixedTypes="0" count="1">
        <s v="Business Support"/>
      </sharedItems>
    </cacheField>
    <cacheField name="Code">
      <sharedItems containsSemiMixedTypes="0" containsString="0" containsMixedTypes="0" containsNumber="1" containsInteger="1" count="2">
        <n v="4901"/>
        <n v="4902"/>
      </sharedItems>
    </cacheField>
    <cacheField name="Product">
      <sharedItems containsMixedTypes="0" count="2">
        <s v="   Kaspersky Business Support"/>
        <s v="   Kaspersky Enterprise Support"/>
      </sharedItems>
    </cacheField>
    <cacheField name="LicenceDescription">
      <sharedItems containsMixedTypes="0" count="1">
        <s v="Maintenance Service Agreement"/>
      </sharedItems>
    </cacheField>
    <cacheField name="LicenceObject">
      <sharedItems containsString="0" containsBlank="1" count="1">
        <m/>
      </sharedItems>
    </cacheField>
    <cacheField name="Package">
      <sharedItems containsMixedTypes="0" count="1">
        <s v="Services"/>
      </sharedItems>
    </cacheField>
    <cacheField name="Band">
      <sharedItems containsMixedTypes="0" count="1">
        <s v="-"/>
      </sharedItems>
    </cacheField>
    <cacheField name="LicenceComposition">
      <sharedItems containsString="0" containsBlank="1" count="1">
        <m/>
      </sharedItems>
    </cacheField>
    <cacheField name="Term">
      <sharedItems containsMixedTypes="0" count="2">
        <s v="2 year"/>
        <s v="1 year"/>
      </sharedItems>
    </cacheField>
    <cacheField name="Price">
      <sharedItems containsSemiMixedTypes="0" containsString="0" containsMixedTypes="0" containsNumber="1" containsInteger="1" count="4">
        <n v="519200"/>
        <n v="259600"/>
        <n v="2596000"/>
        <n v="1298000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6384" sheet="SaleListMedia"/>
  </cacheSource>
  <cacheFields count="13">
    <cacheField name="PositionCode">
      <sharedItems containsBlank="1" containsMixedTypes="0" count="7">
        <s v="KL8190RNZZZ"/>
        <s v="KL8051RMZZZ"/>
        <s v="KL8061RMZZZ"/>
        <s v="KL8062RMZZZ"/>
        <s v="KL8063RMZZZ"/>
        <s v="KL8065RMZZZ"/>
        <m/>
      </sharedItems>
    </cacheField>
    <cacheField name="PartNumber">
      <sharedItems containsBlank="1" containsMixedTypes="0" count="7">
        <s v="KL8190RNZ**"/>
        <s v="KL8051RMZ**"/>
        <s v="KL8061RMZ**"/>
        <s v="KL8062RMZ**"/>
        <s v="KL8063RMZ**"/>
        <s v="KL8065RMZ**"/>
        <m/>
      </sharedItems>
    </cacheField>
    <cacheField name="Category">
      <sharedItems containsBlank="1" containsMixedTypes="0" count="2">
        <s v="Media"/>
        <m/>
      </sharedItems>
    </cacheField>
    <cacheField name="Code">
      <sharedItems containsString="0" containsBlank="1" containsMixedTypes="0" containsNumber="1" containsInteger="1" count="7">
        <n v="8049"/>
        <n v="8051"/>
        <n v="8061"/>
        <n v="8062"/>
        <n v="8063"/>
        <n v="8065"/>
        <m/>
      </sharedItems>
    </cacheField>
    <cacheField name="Product">
      <sharedItems containsBlank="1" containsMixedTypes="0" count="7">
        <s v="   Kaspersky Open Space Security"/>
        <s v="   Kaspersky Open Space Security Media pack"/>
        <s v="   Kaspersky WorkSpace Security Certified Media Pack"/>
        <s v="   Kaspersky BusinessSpace Security Certified Media Pack"/>
        <s v="   Kaspersky EnterpriseSpace Security Certified Media Pack"/>
        <s v="   Kaspersky Open Space Security Certified Media Pack Customized"/>
        <m/>
      </sharedItems>
    </cacheField>
    <cacheField name="LicenceDescription">
      <sharedItems containsString="0" containsBlank="1" count="1">
        <m/>
      </sharedItems>
    </cacheField>
    <cacheField name="LicenceObject">
      <sharedItems containsString="0" containsBlank="1" count="1">
        <m/>
      </sharedItems>
    </cacheField>
    <cacheField name="Package">
      <sharedItems containsBlank="1" containsMixedTypes="0" count="3">
        <s v="Manual"/>
        <s v="Media Pack"/>
        <m/>
      </sharedItems>
    </cacheField>
    <cacheField name="Band">
      <sharedItems containsBlank="1" containsMixedTypes="0" count="2">
        <s v="Band Z: 1"/>
        <m/>
      </sharedItems>
    </cacheField>
    <cacheField name="LicenceComposition">
      <sharedItems containsString="0" containsBlank="1" count="1">
        <m/>
      </sharedItems>
    </cacheField>
    <cacheField name="LicenceType">
      <sharedItems containsString="0" containsBlank="1" count="1">
        <m/>
      </sharedItems>
    </cacheField>
    <cacheField name="Term">
      <sharedItems containsString="0" containsBlank="1" count="1">
        <m/>
      </sharedItems>
    </cacheField>
    <cacheField name="Price">
      <sharedItems containsString="0" containsBlank="1" containsMixedTypes="0" containsNumber="1" count="7">
        <n v="118"/>
        <n v="40"/>
        <n v="499.99"/>
        <n v="999.99"/>
        <n v="1499.99"/>
        <n v="1999.99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Home+SOHOPivot" cacheId="3" applyNumberFormats="0" applyBorderFormats="0" applyFontFormats="0" applyPatternFormats="0" applyAlignmentFormats="0" applyWidthHeightFormats="0" dataCaption="Data" showMissing="1" preserveFormatting="1" rowGrandTotals="0" colGrandTotals="0" itemPrintTitles="1" compactData="0" updatedVersion="2" indent="0" showMemberPropertyTips="1">
  <location ref="B9:I23" firstHeaderRow="1" firstDataRow="3" firstDataCol="6"/>
  <pivotFields count="13">
    <pivotField compact="0" outline="0" subtotalTop="0" showAll="0"/>
    <pivotField axis="axisRow" compact="0" outline="0" subtotalTop="0" showAll="0" sortType="ascending" name="SKU" defaultSubtotal="0">
      <items count="13">
        <item x="0"/>
        <item x="1"/>
        <item x="2"/>
        <item x="3"/>
        <item x="4"/>
        <item x="5"/>
        <item x="6"/>
        <item x="7"/>
        <item x="11"/>
        <item x="8"/>
        <item x="9"/>
        <item x="10"/>
        <item h="1" x="12"/>
      </items>
    </pivotField>
    <pivotField compact="0" outline="0" subtotalTop="0" showAll="0" rankBy="0" defaultSubtotal="0"/>
    <pivotField axis="axisRow" compact="0" outline="0" subtotalTop="0" showAll="0" sortType="ascending" rankBy="0" defaultSubtotal="0">
      <items count="8">
        <item x="0"/>
        <item x="1"/>
        <item x="2"/>
        <item x="6"/>
        <item x="5"/>
        <item x="3"/>
        <item x="4"/>
        <item h="1" x="7"/>
      </items>
    </pivotField>
    <pivotField axis="axisRow" compact="0" outline="0" subtotalTop="0" showAll="0" defaultSubtotal="0">
      <items count="8">
        <item x="7"/>
        <item x="5"/>
        <item x="2"/>
        <item x="0"/>
        <item x="1"/>
        <item x="3"/>
        <item x="4"/>
        <item x="6"/>
      </items>
    </pivotField>
    <pivotField compact="0" outline="0" subtotalTop="0" showAll="0" defaultSubtotal="0"/>
    <pivotField axis="axisRow" compact="0" outline="0" subtotalTop="0" showAll="0" defaultSubtotal="0">
      <items count="4">
        <item x="3"/>
        <item x="2"/>
        <item x="0"/>
        <item x="1"/>
      </items>
    </pivotField>
    <pivotField axis="axisRow" compact="0" outline="0" subtotalTop="0" showAll="0" rankBy="0" defaultSubtotal="0">
      <items count="5">
        <item x="0"/>
        <item x="2"/>
        <item x="1"/>
        <item x="3"/>
        <item x="4"/>
      </items>
    </pivotField>
    <pivotField compact="0" outline="0" subtotalTop="0" showAll="0" sortType="ascending" rankBy="0" defaultSubtotal="0"/>
    <pivotField axis="axisRow" compact="0" outline="0" subtotalTop="0" showAll="0" rankBy="0" name="Volume" defaultSubtotal="0">
      <items count="6">
        <item x="5"/>
        <item x="3"/>
        <item x="0"/>
        <item x="1"/>
        <item x="2"/>
        <item x="4"/>
      </items>
    </pivotField>
    <pivotField axis="axisCol" compact="0" outline="0" subtotalTop="0" showAll="0" sortType="ascending" rankBy="0" name="Type" defaultSubtotal="0">
      <items count="6">
        <item x="1"/>
        <item h="1" x="4"/>
        <item h="1" x="2"/>
        <item h="1" x="3"/>
        <item x="0"/>
        <item h="1" x="5"/>
      </items>
    </pivotField>
    <pivotField axis="axisCol" compact="0" outline="0" subtotalTop="0" showAll="0" sortType="ascending" rankBy="0" defaultSubtotal="0">
      <items count="2">
        <item x="0"/>
        <item x="1"/>
      </items>
    </pivotField>
    <pivotField dataField="1" compact="0" outline="0" subtotalTop="0" showAll="0"/>
  </pivotFields>
  <rowFields count="6">
    <field x="3"/>
    <field x="4"/>
    <field x="7"/>
    <field x="9"/>
    <field x="6"/>
    <field x="1"/>
  </rowFields>
  <rowItems count="12">
    <i>
      <x/>
      <x v="3"/>
      <x/>
      <x v="2"/>
      <x v="2"/>
      <x/>
    </i>
    <i r="2">
      <x v="1"/>
      <x v="2"/>
      <x v="2"/>
      <x v="2"/>
    </i>
    <i r="2">
      <x v="2"/>
      <x v="2"/>
      <x v="2"/>
      <x v="1"/>
    </i>
    <i>
      <x v="1"/>
      <x v="4"/>
      <x/>
      <x v="2"/>
      <x v="2"/>
      <x v="3"/>
    </i>
    <i r="3">
      <x v="3"/>
      <x v="2"/>
      <x v="4"/>
    </i>
    <i r="2">
      <x v="1"/>
      <x v="2"/>
      <x v="2"/>
      <x v="6"/>
    </i>
    <i r="2">
      <x v="2"/>
      <x v="2"/>
      <x v="2"/>
      <x v="5"/>
    </i>
    <i>
      <x v="2"/>
      <x v="2"/>
      <x/>
      <x v="2"/>
      <x v="2"/>
      <x v="7"/>
    </i>
    <i>
      <x v="3"/>
      <x v="7"/>
      <x v="3"/>
      <x v="5"/>
      <x v="1"/>
      <x v="8"/>
    </i>
    <i>
      <x v="4"/>
      <x v="1"/>
      <x v="3"/>
      <x v="1"/>
      <x v="1"/>
      <x v="11"/>
    </i>
    <i>
      <x v="5"/>
      <x v="5"/>
      <x v="3"/>
      <x v="4"/>
      <x v="3"/>
      <x v="9"/>
    </i>
    <i>
      <x v="6"/>
      <x v="6"/>
      <x v="3"/>
      <x v="4"/>
      <x v="3"/>
      <x v="10"/>
    </i>
  </rowItems>
  <colFields count="2">
    <field x="10"/>
    <field x="11"/>
  </colFields>
  <colItems count="2">
    <i>
      <x/>
      <x/>
    </i>
    <i>
      <x v="4"/>
      <x/>
    </i>
  </colItems>
  <dataFields count="1">
    <dataField name="Max of Price" fld="12" subtotal="max" baseField="0" baseItem="0" numFmtId="4"/>
  </dataFields>
  <formats count="65">
    <format dxfId="239">
      <pivotArea outline="0" fieldPosition="0" dataOnly="0" type="all"/>
    </format>
    <format dxfId="240">
      <pivotArea outline="0" fieldPosition="0" dataOnly="0" type="all"/>
    </format>
    <format dxfId="241">
      <pivotArea outline="0" fieldPosition="255" dataOnly="0" field="2" labelOnly="1" type="button"/>
    </format>
    <format dxfId="241">
      <pivotArea outline="0" fieldPosition="0" axis="axisRow" dataOnly="0" field="3" labelOnly="1" type="button"/>
    </format>
    <format dxfId="241">
      <pivotArea outline="0" fieldPosition="1" axis="axisRow" dataOnly="0" field="4" labelOnly="1" type="button"/>
    </format>
    <format dxfId="241">
      <pivotArea outline="0" fieldPosition="255" dataOnly="0" field="5" labelOnly="1" type="button"/>
    </format>
    <format dxfId="241">
      <pivotArea outline="0" fieldPosition="5" axis="axisRow" dataOnly="0" field="1" labelOnly="1" type="button"/>
    </format>
    <format dxfId="242">
      <pivotArea outline="0" fieldPosition="255" dataOnly="0" field="2" labelOnly="1" type="button"/>
    </format>
    <format dxfId="242">
      <pivotArea outline="0" fieldPosition="255" dataOnly="0" field="5" labelOnly="1" type="button"/>
    </format>
    <format dxfId="243">
      <pivotArea outline="0" fieldPosition="255" dataOnly="0" field="8" labelOnly="1" type="button"/>
    </format>
    <format dxfId="244">
      <pivotArea outline="0" fieldPosition="255" dataOnly="0" field="8" labelOnly="1" type="button"/>
    </format>
    <format dxfId="245">
      <pivotArea outline="0" fieldPosition="255" dataOnly="0" field="8" labelOnly="1" type="button"/>
    </format>
    <format dxfId="245">
      <pivotArea outline="0" fieldPosition="0" dataOnly="0" labelOnly="1" type="topRight"/>
    </format>
    <format dxfId="246">
      <pivotArea outline="0" fieldPosition="0" dataOnly="0" type="all"/>
    </format>
    <format dxfId="247">
      <pivotArea outline="0" fieldPosition="255" dataOnly="0" field="2" labelOnly="1" type="button"/>
    </format>
    <format dxfId="247">
      <pivotArea outline="0" fieldPosition="0" axis="axisRow" dataOnly="0" field="3" labelOnly="1" type="button"/>
    </format>
    <format dxfId="247">
      <pivotArea outline="0" fieldPosition="1" axis="axisRow" dataOnly="0" field="4" labelOnly="1" type="button"/>
    </format>
    <format dxfId="247">
      <pivotArea outline="0" fieldPosition="255" dataOnly="0" field="5" labelOnly="1" type="button"/>
    </format>
    <format dxfId="247">
      <pivotArea outline="0" fieldPosition="5" axis="axisRow" dataOnly="0" field="1" labelOnly="1" type="button"/>
    </format>
    <format dxfId="248">
      <pivotArea outline="0" fieldPosition="0" dataOnly="0" labelOnly="1" type="origin"/>
    </format>
    <format dxfId="248">
      <pivotArea outline="0" fieldPosition="255" dataOnly="0" field="2" labelOnly="1" type="button"/>
    </format>
    <format dxfId="249">
      <pivotArea outline="0" fieldPosition="2" axis="axisRow" dataOnly="0" field="7" labelOnly="1" type="button"/>
    </format>
    <format dxfId="249">
      <pivotArea outline="0" fieldPosition="4" axis="axisRow" dataOnly="0" field="6" labelOnly="1" type="button"/>
    </format>
    <format dxfId="250">
      <pivotArea outline="0" fieldPosition="255" dataOnly="0" field="8" labelOnly="1" type="button"/>
    </format>
    <format dxfId="251">
      <pivotArea outline="0" fieldPosition="0" dataOnly="0" labelOnly="1">
        <references count="1">
          <reference field="3" count="0"/>
        </references>
      </pivotArea>
    </format>
    <format dxfId="252">
      <pivotArea outline="0" fieldPosition="0" axis="axisRow" dataOnly="0" field="3" labelOnly="1" type="button"/>
    </format>
    <format dxfId="252">
      <pivotArea outline="0" fieldPosition="1" axis="axisRow" dataOnly="0" field="4" labelOnly="1" type="button"/>
    </format>
    <format dxfId="252">
      <pivotArea outline="0" fieldPosition="2" axis="axisRow" dataOnly="0" field="7" labelOnly="1" type="button"/>
    </format>
    <format dxfId="252">
      <pivotArea outline="0" fieldPosition="3" axis="axisRow" dataOnly="0" field="9" labelOnly="1" type="button"/>
    </format>
    <format dxfId="252">
      <pivotArea outline="0" fieldPosition="4" axis="axisRow" dataOnly="0" field="6" labelOnly="1" type="button"/>
    </format>
    <format dxfId="252">
      <pivotArea outline="0" fieldPosition="5" axis="axisRow" dataOnly="0" field="1" labelOnly="1" type="button"/>
    </format>
    <format dxfId="242">
      <pivotArea outline="0" fieldPosition="0" axis="axisRow" dataOnly="0" field="3" labelOnly="1" type="button"/>
    </format>
    <format dxfId="242">
      <pivotArea outline="0" fieldPosition="1" axis="axisRow" dataOnly="0" field="4" labelOnly="1" type="button"/>
    </format>
    <format dxfId="242">
      <pivotArea outline="0" fieldPosition="2" axis="axisRow" dataOnly="0" field="7" labelOnly="1" type="button"/>
    </format>
    <format dxfId="242">
      <pivotArea outline="0" fieldPosition="3" axis="axisRow" dataOnly="0" field="9" labelOnly="1" type="button"/>
    </format>
    <format dxfId="242">
      <pivotArea outline="0" fieldPosition="4" axis="axisRow" dataOnly="0" field="6" labelOnly="1" type="button"/>
    </format>
    <format dxfId="242">
      <pivotArea outline="0" fieldPosition="5" axis="axisRow" dataOnly="0" field="1" labelOnly="1" type="button"/>
    </format>
    <format dxfId="253">
      <pivotArea outline="0" fieldPosition="0" dataOnly="0" labelOnly="1" type="topRight"/>
    </format>
    <format dxfId="254">
      <pivotArea outline="0" fieldPosition="0" dataOnly="0" labelOnly="1" type="origin"/>
    </format>
    <format dxfId="254">
      <pivotArea outline="0" fieldPosition="0" axis="axisCol" dataOnly="0" field="10" labelOnly="1" type="button"/>
    </format>
    <format dxfId="254">
      <pivotArea outline="0" fieldPosition="1" axis="axisCol" dataOnly="0" field="11" labelOnly="1" type="button"/>
    </format>
    <format dxfId="254">
      <pivotArea outline="0" fieldPosition="0" dataOnly="0" labelOnly="1">
        <references count="1">
          <reference field="10" count="0"/>
        </references>
      </pivotArea>
    </format>
    <format dxfId="255">
      <pivotArea outline="0" fieldPosition="0" dataOnly="0" labelOnly="1" type="origin"/>
    </format>
    <format dxfId="255">
      <pivotArea outline="0" fieldPosition="0" axis="axisCol" dataOnly="0" field="10" labelOnly="1" type="button"/>
    </format>
    <format dxfId="255">
      <pivotArea outline="0" fieldPosition="1" axis="axisCol" dataOnly="0" field="11" labelOnly="1" type="button"/>
    </format>
    <format dxfId="255">
      <pivotArea outline="0" fieldPosition="0" dataOnly="0" labelOnly="1">
        <references count="1">
          <reference field="10" count="0"/>
        </references>
      </pivotArea>
    </format>
    <format dxfId="256">
      <pivotArea outline="0" fieldPosition="0" axis="axisRow" dataOnly="0" field="3" labelOnly="1" type="button"/>
    </format>
    <format dxfId="256">
      <pivotArea outline="0" fieldPosition="1" axis="axisRow" dataOnly="0" field="4" labelOnly="1" type="button"/>
    </format>
    <format dxfId="256">
      <pivotArea outline="0" fieldPosition="2" axis="axisRow" dataOnly="0" field="7" labelOnly="1" type="button"/>
    </format>
    <format dxfId="256">
      <pivotArea outline="0" fieldPosition="3" axis="axisRow" dataOnly="0" field="9" labelOnly="1" type="button"/>
    </format>
    <format dxfId="256">
      <pivotArea outline="0" fieldPosition="4" axis="axisRow" dataOnly="0" field="6" labelOnly="1" type="button"/>
    </format>
    <format dxfId="256">
      <pivotArea outline="0" fieldPosition="5" axis="axisRow" dataOnly="0" field="1" labelOnly="1" type="button"/>
    </format>
    <format dxfId="256">
      <pivotArea outline="0" fieldPosition="0" dataOnly="0" labelOnly="1">
        <references count="2">
          <reference field="10" count="0"/>
          <reference field="11" count="0"/>
        </references>
      </pivotArea>
    </format>
    <format dxfId="244">
      <pivotArea outline="0" fieldPosition="0" dataOnly="0" labelOnly="1">
        <references count="1">
          <reference field="3" count="0"/>
        </references>
      </pivotArea>
    </format>
    <format dxfId="257">
      <pivotArea outline="0" fieldPosition="0" dataOnly="0" labelOnly="1">
        <references count="1">
          <reference field="3" count="0"/>
        </references>
      </pivotArea>
    </format>
    <format dxfId="257">
      <pivotArea outline="0" fieldPosition="0" dataOnly="0" labelOnly="1">
        <references count="3">
          <reference field="3" count="0"/>
          <reference field="4" count="0"/>
          <reference field="7" count="0"/>
        </references>
      </pivotArea>
    </format>
    <format dxfId="257">
      <pivotArea outline="0" fieldPosition="0" dataOnly="0" labelOnly="1">
        <references count="4">
          <reference field="3" count="0"/>
          <reference field="4" count="0"/>
          <reference field="7" count="0"/>
          <reference field="9" count="0"/>
        </references>
      </pivotArea>
    </format>
    <format dxfId="257">
      <pivotArea outline="0" fieldPosition="0" dataOnly="0" labelOnly="1">
        <references count="5">
          <reference field="3" count="0"/>
          <reference field="4" count="0"/>
          <reference field="6" count="0"/>
          <reference field="7" count="0"/>
          <reference field="9" count="0"/>
        </references>
      </pivotArea>
    </format>
    <format dxfId="257">
      <pivotArea outline="0" fieldPosition="0" dataOnly="0" labelOnly="1">
        <references count="6">
          <reference field="1" count="0"/>
          <reference field="3" count="0"/>
          <reference field="4" count="0"/>
          <reference field="6" count="0"/>
          <reference field="7" count="0"/>
          <reference field="9" count="0"/>
        </references>
      </pivotArea>
    </format>
    <format dxfId="251">
      <pivotArea outline="0" fieldPosition="0"/>
    </format>
    <format dxfId="257">
      <pivotArea outline="0" fieldPosition="0" dataOnly="0" labelOnly="1">
        <references count="2">
          <reference field="3" count="0"/>
          <reference field="4" count="0"/>
        </references>
      </pivotArea>
    </format>
    <format dxfId="256">
      <pivotArea outline="0" fieldPosition="0" axis="axisCol" dataOnly="0" field="10" labelOnly="1" type="button"/>
    </format>
    <format dxfId="256">
      <pivotArea outline="0" fieldPosition="1" axis="axisCol" dataOnly="0" field="11" labelOnly="1" type="button"/>
    </format>
    <format dxfId="256">
      <pivotArea outline="0" fieldPosition="0" dataOnly="0" labelOnly="1">
        <references count="1">
          <reference field="10" count="0"/>
        </references>
      </pivotArea>
    </format>
    <format dxfId="257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SMB+EnterprisePivot" cacheId="4" applyNumberFormats="0" applyBorderFormats="0" applyFontFormats="0" applyPatternFormats="0" applyAlignmentFormats="0" applyWidthHeightFormats="0" dataCaption="Data" showMissing="1" preserveFormatting="1" rowGrandTotals="0" colGrandTotals="0" itemPrintTitles="1" compactData="0" updatedVersion="2" indent="0" showMemberPropertyTips="1">
  <location ref="B9:Q24" firstHeaderRow="1" firstDataRow="2" firstDataCol="8"/>
  <pivotFields count="13">
    <pivotField compact="0" outline="0" subtotalTop="0" showAll="0"/>
    <pivotField axis="axisRow" compact="0" outline="0" subtotalTop="0" showAll="0" name="SKU" defaultSubtotal="0">
      <items count="92">
        <item x="91"/>
        <item x="46"/>
        <item x="49"/>
        <item x="42"/>
        <item x="41"/>
        <item x="45"/>
        <item x="50"/>
        <item x="43"/>
        <item x="48"/>
        <item x="44"/>
        <item x="47"/>
        <item x="10"/>
        <item x="8"/>
        <item x="9"/>
        <item x="7"/>
        <item x="40"/>
        <item x="32"/>
        <item x="37"/>
        <item x="31"/>
        <item x="35"/>
        <item x="33"/>
        <item x="38"/>
        <item x="34"/>
        <item x="39"/>
        <item x="36"/>
        <item x="72"/>
        <item x="77"/>
        <item x="71"/>
        <item x="76"/>
        <item x="75"/>
        <item x="73"/>
        <item x="78"/>
        <item x="74"/>
        <item x="79"/>
        <item x="80"/>
        <item x="70"/>
        <item x="61"/>
        <item x="67"/>
        <item x="66"/>
        <item x="65"/>
        <item x="63"/>
        <item x="68"/>
        <item x="62"/>
        <item x="64"/>
        <item x="69"/>
        <item x="54"/>
        <item x="55"/>
        <item x="52"/>
        <item x="57"/>
        <item x="51"/>
        <item x="56"/>
        <item x="60"/>
        <item x="58"/>
        <item x="59"/>
        <item x="53"/>
        <item x="15"/>
        <item x="19"/>
        <item x="17"/>
        <item x="12"/>
        <item x="11"/>
        <item x="16"/>
        <item x="20"/>
        <item x="13"/>
        <item x="14"/>
        <item x="18"/>
        <item x="27"/>
        <item x="29"/>
        <item x="24"/>
        <item x="28"/>
        <item x="23"/>
        <item x="30"/>
        <item x="25"/>
        <item x="26"/>
        <item x="22"/>
        <item x="21"/>
        <item x="0"/>
        <item x="1"/>
        <item x="2"/>
        <item x="3"/>
        <item x="4"/>
        <item x="5"/>
        <item x="6"/>
        <item x="81"/>
        <item x="82"/>
        <item x="83"/>
        <item x="84"/>
        <item x="85"/>
        <item x="86"/>
        <item x="87"/>
        <item x="88"/>
        <item x="89"/>
        <item x="90"/>
      </items>
    </pivotField>
    <pivotField compact="0" outline="0" subtotalTop="0" showAll="0" rankBy="0" defaultSubtotal="0"/>
    <pivotField axis="axisRow" compact="0" outline="0" subtotalTop="0" showAll="0" sortType="ascending" rankBy="0" defaultSubtotal="0">
      <items count="15">
        <item x="0"/>
        <item x="9"/>
        <item x="10"/>
        <item x="11"/>
        <item x="12"/>
        <item x="1"/>
        <item x="6"/>
        <item x="7"/>
        <item x="8"/>
        <item x="2"/>
        <item x="4"/>
        <item x="5"/>
        <item x="3"/>
        <item x="13"/>
        <item h="1" x="14"/>
      </items>
    </pivotField>
    <pivotField axis="axisRow" compact="0" outline="0" subtotalTop="0" showAll="0" defaultSubtotal="0">
      <items count="15">
        <item x="14"/>
        <item x="9"/>
        <item x="5"/>
        <item x="8"/>
        <item x="12"/>
        <item x="11"/>
        <item x="10"/>
        <item x="6"/>
        <item x="7"/>
        <item x="0"/>
        <item x="1"/>
        <item x="2"/>
        <item x="3"/>
        <item x="4"/>
        <item x="13"/>
      </items>
    </pivotField>
    <pivotField axis="axisRow" compact="0" outline="0" subtotalTop="0" showAll="0" defaultSubtotal="0">
      <items count="10">
        <item x="9"/>
        <item x="6"/>
        <item x="3"/>
        <item x="5"/>
        <item x="8"/>
        <item x="7"/>
        <item x="4"/>
        <item x="0"/>
        <item x="2"/>
        <item x="1"/>
      </items>
    </pivotField>
    <pivotField axis="axisRow" compact="0" outline="0" subtotalTop="0" showAll="0" defaultSubtotal="0">
      <items count="4">
        <item x="3"/>
        <item x="2"/>
        <item x="0"/>
        <item x="1"/>
      </items>
    </pivotField>
    <pivotField axis="axisRow" compact="0" outline="0" subtotalTop="0" showAll="0" defaultSubtotal="0">
      <items count="3">
        <item x="2"/>
        <item x="1"/>
        <item x="0"/>
      </items>
    </pivotField>
    <pivotField axis="axisCol" compact="0" outline="0" subtotalTop="0" showAll="0" sortType="ascending" rankBy="0" defaultSubtotal="0">
      <items count="9">
        <item x="0"/>
        <item x="1"/>
        <item x="2"/>
        <item x="3"/>
        <item x="4"/>
        <item x="5"/>
        <item x="6"/>
        <item x="7"/>
        <item h="1" x="8"/>
      </items>
    </pivotField>
    <pivotField compact="0" outline="0" subtotalTop="0" showAll="0"/>
    <pivotField axis="axisRow" compact="0" outline="0" subtotalTop="0" showAll="0" sortType="ascending" rankBy="0" name="Type" defaultSubtotal="0">
      <items count="7">
        <item x="0"/>
        <item x="2"/>
        <item h="1" x="3"/>
        <item h="1" x="4"/>
        <item h="1" x="5"/>
        <item h="1" x="1"/>
        <item h="1" x="6"/>
      </items>
    </pivotField>
    <pivotField axis="axisRow" compact="0" outline="0" subtotalTop="0" showAll="0" sortType="ascending" rankBy="0" defaultSubtotal="0">
      <items count="4">
        <item x="0"/>
        <item x="2"/>
        <item h="1" x="1"/>
        <item h="1" x="3"/>
      </items>
    </pivotField>
    <pivotField dataField="1" compact="0" outline="0" subtotalTop="0" showAll="0"/>
  </pivotFields>
  <rowFields count="8">
    <field x="3"/>
    <field x="4"/>
    <field x="5"/>
    <field x="7"/>
    <field x="6"/>
    <field x="10"/>
    <field x="11"/>
    <field x="1"/>
  </rowFields>
  <rowItems count="14">
    <i>
      <x/>
      <x v="9"/>
      <x v="7"/>
      <x v="2"/>
      <x v="2"/>
      <x/>
      <x/>
      <x v="75"/>
    </i>
    <i>
      <x v="1"/>
      <x v="1"/>
      <x v="2"/>
      <x v="1"/>
      <x v="1"/>
      <x v="1"/>
      <x v="1"/>
      <x v="2"/>
    </i>
    <i>
      <x v="2"/>
      <x v="6"/>
      <x v="5"/>
      <x v="1"/>
      <x v="1"/>
      <x v="1"/>
      <x v="1"/>
      <x v="53"/>
    </i>
    <i>
      <x v="3"/>
      <x v="5"/>
      <x v="4"/>
      <x v="1"/>
      <x v="1"/>
      <x v="1"/>
      <x v="1"/>
      <x v="44"/>
    </i>
    <i>
      <x v="4"/>
      <x v="4"/>
      <x v="3"/>
      <x v="1"/>
      <x v="1"/>
      <x v="1"/>
      <x v="1"/>
      <x v="33"/>
    </i>
    <i>
      <x v="5"/>
      <x v="10"/>
      <x v="7"/>
      <x v="2"/>
      <x v="2"/>
      <x/>
      <x/>
      <x v="75"/>
    </i>
    <i>
      <x v="6"/>
      <x v="7"/>
      <x v="6"/>
      <x v="1"/>
      <x v="1"/>
      <x v="1"/>
      <x v="1"/>
      <x v="56"/>
    </i>
    <i>
      <x v="7"/>
      <x v="8"/>
      <x v="3"/>
      <x v="1"/>
      <x v="1"/>
      <x v="1"/>
      <x v="1"/>
      <x v="66"/>
    </i>
    <i>
      <x v="8"/>
      <x v="3"/>
      <x v="1"/>
      <x v="1"/>
      <x v="1"/>
      <x v="1"/>
      <x v="1"/>
      <x v="23"/>
    </i>
    <i>
      <x v="9"/>
      <x v="11"/>
      <x v="7"/>
      <x v="2"/>
      <x v="2"/>
      <x/>
      <x/>
      <x v="75"/>
    </i>
    <i>
      <x v="10"/>
      <x v="13"/>
      <x v="8"/>
      <x v="1"/>
      <x v="3"/>
      <x v="1"/>
      <x v="1"/>
      <x v="80"/>
    </i>
    <i>
      <x v="11"/>
      <x v="2"/>
      <x v="2"/>
      <x v="1"/>
      <x v="1"/>
      <x v="1"/>
      <x v="1"/>
      <x v="11"/>
    </i>
    <i>
      <x v="12"/>
      <x v="12"/>
      <x v="9"/>
      <x v="2"/>
      <x v="2"/>
      <x/>
      <x/>
      <x v="75"/>
    </i>
    <i>
      <x v="13"/>
      <x v="14"/>
      <x v="6"/>
      <x v="1"/>
      <x v="1"/>
      <x v="1"/>
      <x v="1"/>
      <x v="90"/>
    </i>
  </rowItems>
  <colFields count="1">
    <field x="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dataFields count="1">
    <dataField name="Max of Price" fld="12" subtotal="max" baseField="0" baseItem="0" numFmtId="4"/>
  </dataFields>
  <formats count="55">
    <format dxfId="239">
      <pivotArea outline="0" fieldPosition="0" dataOnly="0" type="all"/>
    </format>
    <format dxfId="240">
      <pivotArea outline="0" fieldPosition="0" dataOnly="0" type="all"/>
    </format>
    <format dxfId="241">
      <pivotArea outline="0" fieldPosition="255" dataOnly="0" field="2" labelOnly="1" type="button"/>
    </format>
    <format dxfId="242">
      <pivotArea outline="0" fieldPosition="255" dataOnly="0" field="2" labelOnly="1" type="button"/>
    </format>
    <format dxfId="258">
      <pivotArea outline="0" fieldPosition="0" dataOnly="0" labelOnly="1">
        <references count="1">
          <reference field="8" count="0"/>
        </references>
      </pivotArea>
    </format>
    <format dxfId="244">
      <pivotArea outline="0" fieldPosition="0" axis="axisCol" dataOnly="0" field="8" labelOnly="1" type="button"/>
    </format>
    <format dxfId="245">
      <pivotArea outline="0" fieldPosition="0" axis="axisCol" dataOnly="0" field="8" labelOnly="1" type="button"/>
    </format>
    <format dxfId="245">
      <pivotArea outline="0" fieldPosition="0" dataOnly="0" labelOnly="1" type="topRight"/>
    </format>
    <format dxfId="246">
      <pivotArea outline="0" fieldPosition="0" dataOnly="0" type="all"/>
    </format>
    <format dxfId="247">
      <pivotArea outline="0" fieldPosition="255" dataOnly="0" field="2" labelOnly="1" type="button"/>
    </format>
    <format dxfId="248">
      <pivotArea outline="0" fieldPosition="0" dataOnly="0" labelOnly="1" type="origin"/>
    </format>
    <format dxfId="248">
      <pivotArea outline="0" fieldPosition="255" dataOnly="0" field="2" labelOnly="1" type="button"/>
    </format>
    <format dxfId="248">
      <pivotArea outline="0" fieldPosition="0" axis="axisRow" dataOnly="0" field="3" labelOnly="1" type="button"/>
    </format>
    <format dxfId="249">
      <pivotArea outline="0" fieldPosition="3" axis="axisRow" dataOnly="0" field="7" labelOnly="1" type="button"/>
    </format>
    <format dxfId="249">
      <pivotArea outline="0" fieldPosition="4" axis="axisRow" dataOnly="0" field="6" labelOnly="1" type="button"/>
    </format>
    <format dxfId="259">
      <pivotArea outline="0" fieldPosition="0" dataOnly="0" labelOnly="1">
        <references count="1">
          <reference field="8" count="0"/>
        </references>
      </pivotArea>
    </format>
    <format dxfId="250">
      <pivotArea outline="0" fieldPosition="0" axis="axisCol" dataOnly="0" field="8" labelOnly="1" type="button"/>
    </format>
    <format dxfId="251">
      <pivotArea outline="0" fieldPosition="0" dataOnly="0" labelOnly="1">
        <references count="1">
          <reference field="3" count="0"/>
        </references>
      </pivotArea>
    </format>
    <format dxfId="257">
      <pivotArea outline="0" fieldPosition="0">
        <references count="2">
          <reference field="3" count="1">
            <x v="14"/>
          </reference>
          <reference field="8" count="1">
            <x v="8"/>
          </reference>
        </references>
      </pivotArea>
    </format>
    <format dxfId="260">
      <pivotArea outline="0" fieldPosition="0" dataOnly="0" labelOnly="1" type="origin"/>
    </format>
    <format dxfId="260">
      <pivotArea outline="0" fieldPosition="0" axis="axisRow" dataOnly="0" field="3" labelOnly="1" type="button"/>
    </format>
    <format dxfId="260">
      <pivotArea outline="0" fieldPosition="1" axis="axisRow" dataOnly="0" field="4" labelOnly="1" type="button"/>
    </format>
    <format dxfId="260">
      <pivotArea outline="0" fieldPosition="2" axis="axisRow" dataOnly="0" field="5" labelOnly="1" type="button"/>
    </format>
    <format dxfId="260">
      <pivotArea outline="0" fieldPosition="3" axis="axisRow" dataOnly="0" field="7" labelOnly="1" type="button"/>
    </format>
    <format dxfId="260">
      <pivotArea outline="0" fieldPosition="4" axis="axisRow" dataOnly="0" field="6" labelOnly="1" type="button"/>
    </format>
    <format dxfId="260">
      <pivotArea outline="0" fieldPosition="5" axis="axisRow" dataOnly="0" field="10" labelOnly="1" type="button"/>
    </format>
    <format dxfId="260">
      <pivotArea outline="0" fieldPosition="6" axis="axisRow" dataOnly="0" field="11" labelOnly="1" type="button"/>
    </format>
    <format dxfId="260">
      <pivotArea outline="0" fieldPosition="7" axis="axisRow" dataOnly="0" field="1" labelOnly="1" type="button"/>
    </format>
    <format dxfId="260">
      <pivotArea outline="0" fieldPosition="0" axis="axisCol" dataOnly="0" field="8" labelOnly="1" type="button"/>
    </format>
    <format dxfId="260">
      <pivotArea outline="0" fieldPosition="0" dataOnly="0" labelOnly="1">
        <references count="1">
          <reference field="8" count="0"/>
        </references>
      </pivotArea>
    </format>
    <format dxfId="255">
      <pivotArea outline="0" fieldPosition="0" dataOnly="0" labelOnly="1" type="origin"/>
    </format>
    <format dxfId="255">
      <pivotArea outline="0" fieldPosition="0" axis="axisRow" dataOnly="0" field="3" labelOnly="1" type="button"/>
    </format>
    <format dxfId="255">
      <pivotArea outline="0" fieldPosition="1" axis="axisRow" dataOnly="0" field="4" labelOnly="1" type="button"/>
    </format>
    <format dxfId="255">
      <pivotArea outline="0" fieldPosition="2" axis="axisRow" dataOnly="0" field="5" labelOnly="1" type="button"/>
    </format>
    <format dxfId="255">
      <pivotArea outline="0" fieldPosition="3" axis="axisRow" dataOnly="0" field="7" labelOnly="1" type="button"/>
    </format>
    <format dxfId="255">
      <pivotArea outline="0" fieldPosition="4" axis="axisRow" dataOnly="0" field="6" labelOnly="1" type="button"/>
    </format>
    <format dxfId="255">
      <pivotArea outline="0" fieldPosition="5" axis="axisRow" dataOnly="0" field="10" labelOnly="1" type="button"/>
    </format>
    <format dxfId="255">
      <pivotArea outline="0" fieldPosition="6" axis="axisRow" dataOnly="0" field="11" labelOnly="1" type="button"/>
    </format>
    <format dxfId="255">
      <pivotArea outline="0" fieldPosition="7" axis="axisRow" dataOnly="0" field="1" labelOnly="1" type="button"/>
    </format>
    <format dxfId="255">
      <pivotArea outline="0" fieldPosition="0" axis="axisCol" dataOnly="0" field="8" labelOnly="1" type="button"/>
    </format>
    <format dxfId="255">
      <pivotArea outline="0" fieldPosition="0" dataOnly="0" labelOnly="1">
        <references count="1">
          <reference field="8" count="0"/>
        </references>
      </pivotArea>
    </format>
    <format dxfId="261">
      <pivotArea outline="0" fieldPosition="0"/>
    </format>
    <format dxfId="257">
      <pivotArea outline="0" fieldPosition="0" dataOnly="0" labelOnly="1">
        <references count="1">
          <reference field="3" count="0"/>
        </references>
      </pivotArea>
    </format>
    <format dxfId="257">
      <pivotArea outline="0" fieldPosition="0" dataOnly="0" labelOnly="1">
        <references count="3">
          <reference field="3" count="0"/>
          <reference field="4" count="0"/>
          <reference field="5" count="0"/>
        </references>
      </pivotArea>
    </format>
    <format dxfId="257">
      <pivotArea outline="0" fieldPosition="0" dataOnly="0" labelOnly="1">
        <references count="4">
          <reference field="3" count="0"/>
          <reference field="4" count="0"/>
          <reference field="5" count="0"/>
          <reference field="7" count="0"/>
        </references>
      </pivotArea>
    </format>
    <format dxfId="257">
      <pivotArea outline="0" fieldPosition="0" dataOnly="0" labelOnly="1">
        <references count="5">
          <reference field="3" count="0"/>
          <reference field="4" count="0"/>
          <reference field="5" count="0"/>
          <reference field="6" count="0"/>
          <reference field="7" count="0"/>
        </references>
      </pivotArea>
    </format>
    <format dxfId="257">
      <pivotArea outline="0" fieldPosition="0" dataOnly="0" labelOnly="1">
        <references count="6">
          <reference field="3" count="0"/>
          <reference field="4" count="0"/>
          <reference field="5" count="0"/>
          <reference field="6" count="0"/>
          <reference field="7" count="0"/>
          <reference field="10" count="0"/>
        </references>
      </pivotArea>
    </format>
    <format dxfId="257">
      <pivotArea outline="0" fieldPosition="0" dataOnly="0" labelOnly="1">
        <references count="7">
          <reference field="3" count="0"/>
          <reference field="4" count="0"/>
          <reference field="5" count="0"/>
          <reference field="6" count="0"/>
          <reference field="7" count="0"/>
          <reference field="10" count="0"/>
          <reference field="11" count="0"/>
        </references>
      </pivotArea>
    </format>
    <format dxfId="257">
      <pivotArea outline="0" fieldPosition="0" dataOnly="0" labelOnly="1">
        <references count="8">
          <reference field="1" count="0"/>
          <reference field="3" count="0"/>
          <reference field="4" count="0"/>
          <reference field="5" count="0"/>
          <reference field="6" count="0"/>
          <reference field="7" count="0"/>
          <reference field="10" count="0"/>
          <reference field="11" count="0"/>
        </references>
      </pivotArea>
    </format>
    <format dxfId="257">
      <pivotArea outline="0" fieldPosition="0" dataOnly="0" labelOnly="1">
        <references count="2">
          <reference field="3" count="0"/>
          <reference field="4" count="0"/>
        </references>
      </pivotArea>
    </format>
    <format dxfId="262">
      <pivotArea outline="0" fieldPosition="0"/>
    </format>
    <format dxfId="263">
      <pivotArea outline="0" fieldPosition="0"/>
    </format>
    <format dxfId="264">
      <pivotArea outline="0" fieldPosition="0" dataOnly="0" labelOnly="1">
        <references count="1">
          <reference field="8" count="0"/>
        </references>
      </pivotArea>
    </format>
    <format dxfId="257">
      <pivotArea outline="0" fieldPosition="0" axis="axisCol" dataOnly="0" field="8" labelOnly="1" type="button"/>
    </format>
    <format dxfId="257">
      <pivotArea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rafficPivot" cacheId="5" applyNumberFormats="0" applyBorderFormats="0" applyFontFormats="0" applyPatternFormats="0" applyAlignmentFormats="0" applyWidthHeightFormats="0" dataCaption="Data" showMissing="1" preserveFormatting="1" rowGrandTotals="0" colGrandTotals="0" itemPrintTitles="1" compactData="0" updatedVersion="2" indent="0" showMemberPropertyTips="1">
  <location ref="B9:Q13" firstHeaderRow="1" firstDataRow="2" firstDataCol="8"/>
  <pivotFields count="13">
    <pivotField compact="0" outline="0" showAll="0" defaultSubtotal="0"/>
    <pivotField axis="axisRow" compact="0" outline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compact="0" outline="0" showAll="0" defaultSubtotal="0"/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4">
        <item x="1"/>
        <item x="0"/>
        <item x="2"/>
        <item x="3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0"/>
        <item x="1"/>
      </items>
    </pivotField>
    <pivotField axis="axisCol" compact="0" outline="0" showAll="0" sortType="ascending" defaultSubtotal="0">
      <items count="9">
        <item x="0"/>
        <item x="1"/>
        <item x="2"/>
        <item x="3"/>
        <item x="4"/>
        <item x="5"/>
        <item x="6"/>
        <item x="7"/>
        <item h="1" x="8"/>
      </items>
    </pivotField>
    <pivotField compact="0" outline="0" showAll="0" defaultSubtotal="0"/>
    <pivotField axis="axisRow" compact="0" outline="0" showAll="0" sortType="ascending" name="Type" defaultSubtotal="0">
      <items count="4">
        <item x="1"/>
        <item h="1" x="2"/>
        <item h="1" x="0"/>
        <item h="1" x="3"/>
      </items>
    </pivotField>
    <pivotField axis="axisRow" compact="0" outline="0" showAll="0" sortType="ascending" defaultSubtotal="0">
      <items count="3">
        <item x="1"/>
        <item h="1" x="0"/>
        <item h="1" x="2"/>
      </items>
    </pivotField>
    <pivotField dataField="1" compact="0" outline="0" showAll="0"/>
  </pivotFields>
  <rowFields count="8">
    <field x="3"/>
    <field x="4"/>
    <field x="5"/>
    <field x="7"/>
    <field x="6"/>
    <field x="10"/>
    <field x="11"/>
    <field x="1"/>
  </rowFields>
  <rowItems count="3">
    <i>
      <x/>
      <x v="1"/>
      <x/>
      <x/>
      <x/>
      <x/>
      <x/>
      <x v="4"/>
    </i>
    <i>
      <x v="1"/>
      <x/>
      <x/>
      <x/>
      <x/>
      <x/>
      <x/>
      <x v="10"/>
    </i>
    <i>
      <x v="2"/>
      <x v="2"/>
      <x/>
      <x/>
      <x/>
      <x/>
      <x/>
      <x v="16"/>
    </i>
  </rowItems>
  <colFields count="1">
    <field x="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dataFields count="1">
    <dataField name="Max of Price" fld="12" subtotal="max" baseField="0" baseItem="0"/>
  </dataFields>
  <formats count="11">
    <format dxfId="239">
      <pivotArea outline="0" fieldPosition="0" dataOnly="0" type="all"/>
    </format>
    <format dxfId="240">
      <pivotArea outline="0" fieldPosition="0" dataOnly="0" type="all"/>
    </format>
    <format dxfId="245">
      <pivotArea outline="0" fieldPosition="0" dataOnly="0" labelOnly="1" type="topRight"/>
    </format>
    <format dxfId="246">
      <pivotArea outline="0" fieldPosition="0" dataOnly="0" type="all"/>
    </format>
    <format dxfId="248">
      <pivotArea outline="0" fieldPosition="0" dataOnly="0" labelOnly="1" type="origin"/>
    </format>
    <format dxfId="265">
      <pivotArea outline="0" fieldPosition="0" dataOnly="0" labelOnly="1" type="origin"/>
    </format>
    <format dxfId="255">
      <pivotArea outline="0" fieldPosition="0" dataOnly="0" labelOnly="1" type="origin"/>
    </format>
    <format dxfId="266">
      <pivotArea outline="0" fieldPosition="0"/>
    </format>
    <format dxfId="257">
      <pivotArea outline="0" fieldPosition="0"/>
    </format>
    <format dxfId="267">
      <pivotArea outline="0" fieldPosition="0" dataOnly="0" labelOnly="1">
        <references count="1">
          <reference field="8" count="0"/>
        </references>
      </pivotArea>
    </format>
    <format dxfId="268">
      <pivotArea outline="0" fieldPosition="0" dataOnly="0" labelOnly="1">
        <references count="1">
          <reference field="8" count="0"/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HostedSecurityPivot" cacheId="6" applyNumberFormats="0" applyBorderFormats="0" applyFontFormats="0" applyPatternFormats="0" applyAlignmentFormats="0" applyWidthHeightFormats="0" dataCaption="Data" showMissing="1" preserveFormatting="1" rowGrandTotals="0" colGrandTotals="0" itemPrintTitles="1" compactData="0" updatedVersion="2" indent="0" showMemberPropertyTips="1">
  <location ref="B9:W24" firstHeaderRow="1" firstDataRow="2" firstDataCol="8"/>
  <pivotFields count="13">
    <pivotField compact="0" outline="0" subtotalTop="0" showAll="0"/>
    <pivotField axis="axisRow" compact="0" outline="0" subtotalTop="0" showAll="0" name="SKU" defaultSubtotal="0">
      <items count="37">
        <item x="36"/>
        <item x="20"/>
        <item x="17"/>
        <item x="26"/>
        <item x="23"/>
        <item x="29"/>
        <item x="3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8"/>
        <item x="19"/>
        <item x="21"/>
        <item x="22"/>
        <item x="24"/>
        <item x="25"/>
        <item x="27"/>
        <item x="28"/>
        <item x="30"/>
        <item x="31"/>
        <item x="33"/>
        <item x="34"/>
        <item x="13"/>
        <item x="35"/>
      </items>
    </pivotField>
    <pivotField compact="0" outline="0" subtotalTop="0" showAll="0" rankBy="0" defaultSubtotal="0"/>
    <pivotField axis="axisRow" compact="0" outline="0" subtotalTop="0" showAll="0" sortType="ascending" rankBy="0" defaultSubtotal="0">
      <items count="15">
        <item x="0"/>
        <item x="10"/>
        <item x="11"/>
        <item x="12"/>
        <item x="13"/>
        <item x="1"/>
        <item x="2"/>
        <item x="3"/>
        <item x="4"/>
        <item x="5"/>
        <item x="6"/>
        <item x="7"/>
        <item x="8"/>
        <item x="9"/>
        <item h="1" x="14"/>
      </items>
    </pivotField>
    <pivotField axis="axisRow" compact="0" outline="0" subtotalTop="0" showAll="0" defaultSubtotal="0">
      <items count="15">
        <item x="14"/>
        <item x="10"/>
        <item x="11"/>
        <item x="12"/>
        <item x="0"/>
        <item x="2"/>
        <item x="3"/>
        <item x="4"/>
        <item x="5"/>
        <item x="7"/>
        <item x="8"/>
        <item x="9"/>
        <item x="1"/>
        <item x="6"/>
        <item x="13"/>
      </items>
    </pivotField>
    <pivotField axis="axisRow" compact="0" outline="0" subtotalTop="0" showAll="0" defaultSubtotal="0">
      <items count="4">
        <item x="3"/>
        <item x="2"/>
        <item x="0"/>
        <item x="1"/>
      </items>
    </pivotField>
    <pivotField axis="axisRow" compact="0" outline="0" subtotalTop="0" showAll="0" defaultSubtotal="0">
      <items count="4">
        <item x="3"/>
        <item x="2"/>
        <item x="0"/>
        <item x="1"/>
      </items>
    </pivotField>
    <pivotField axis="axisRow" compact="0" outline="0" subtotalTop="0" showAll="0" defaultSubtotal="0">
      <items count="4">
        <item x="3"/>
        <item x="2"/>
        <item x="0"/>
        <item x="1"/>
      </items>
    </pivotField>
    <pivotField axis="axisCol" compact="0" outline="0" subtotalTop="0" showAll="0" sortType="ascending" rankBy="0" defaultSubtotal="0">
      <items count="15">
        <item x="1"/>
        <item x="2"/>
        <item x="3"/>
        <item x="4"/>
        <item x="5"/>
        <item x="0"/>
        <item x="6"/>
        <item x="7"/>
        <item x="8"/>
        <item x="9"/>
        <item x="10"/>
        <item x="11"/>
        <item x="12"/>
        <item x="13"/>
        <item h="1" x="14"/>
      </items>
    </pivotField>
    <pivotField compact="0" outline="0" subtotalTop="0" showAll="0"/>
    <pivotField axis="axisRow" compact="0" outline="0" subtotalTop="0" showAll="0" sortType="ascending" rankBy="0" name="Type" defaultSubtotal="0">
      <items count="5">
        <item x="0"/>
        <item x="2"/>
        <item h="1" x="3"/>
        <item h="1" x="1"/>
        <item h="1" x="4"/>
      </items>
    </pivotField>
    <pivotField axis="axisRow" compact="0" outline="0" subtotalTop="0" showAll="0" sortType="ascending" rankBy="0" defaultSubtotal="0">
      <items count="7">
        <item x="0"/>
        <item x="4"/>
        <item x="3"/>
        <item x="1"/>
        <item h="1" x="5"/>
        <item h="1" x="2"/>
        <item h="1" x="6"/>
      </items>
    </pivotField>
    <pivotField dataField="1" compact="0" outline="0" subtotalTop="0" showAll="0"/>
  </pivotFields>
  <rowFields count="8">
    <field x="3"/>
    <field x="4"/>
    <field x="5"/>
    <field x="7"/>
    <field x="6"/>
    <field x="10"/>
    <field x="11"/>
    <field x="1"/>
  </rowFields>
  <rowItems count="14">
    <i>
      <x/>
      <x v="4"/>
      <x v="2"/>
      <x v="2"/>
      <x v="2"/>
      <x/>
      <x/>
      <x v="7"/>
    </i>
    <i>
      <x v="1"/>
      <x v="1"/>
      <x v="1"/>
      <x v="1"/>
      <x v="1"/>
      <x v="1"/>
      <x v="3"/>
      <x v="25"/>
    </i>
    <i>
      <x v="2"/>
      <x v="2"/>
      <x v="1"/>
      <x v="1"/>
      <x v="1"/>
      <x v="1"/>
      <x v="3"/>
      <x v="29"/>
    </i>
    <i>
      <x v="3"/>
      <x v="3"/>
      <x v="1"/>
      <x v="1"/>
      <x v="1"/>
      <x v="1"/>
      <x v="3"/>
      <x v="33"/>
    </i>
    <i>
      <x v="4"/>
      <x v="14"/>
      <x v="1"/>
      <x v="1"/>
      <x v="1"/>
      <x v="1"/>
      <x v="3"/>
      <x v="36"/>
    </i>
    <i>
      <x v="5"/>
      <x v="12"/>
      <x v="2"/>
      <x v="2"/>
      <x v="2"/>
      <x/>
      <x/>
      <x v="7"/>
    </i>
    <i>
      <x v="6"/>
      <x v="5"/>
      <x v="3"/>
      <x v="3"/>
      <x v="3"/>
      <x v="1"/>
      <x v="3"/>
      <x v="9"/>
    </i>
    <i>
      <x v="7"/>
      <x v="6"/>
      <x v="3"/>
      <x v="3"/>
      <x v="3"/>
      <x v="1"/>
      <x v="3"/>
      <x v="12"/>
    </i>
    <i>
      <x v="8"/>
      <x v="7"/>
      <x v="3"/>
      <x v="3"/>
      <x v="3"/>
      <x v="1"/>
      <x v="3"/>
      <x v="15"/>
    </i>
    <i>
      <x v="9"/>
      <x v="8"/>
      <x v="3"/>
      <x v="3"/>
      <x v="3"/>
      <x v="1"/>
      <x v="3"/>
      <x v="18"/>
    </i>
    <i>
      <x v="10"/>
      <x v="13"/>
      <x v="3"/>
      <x v="3"/>
      <x v="3"/>
      <x v="1"/>
      <x v="2"/>
      <x v="35"/>
    </i>
    <i>
      <x v="11"/>
      <x v="9"/>
      <x v="3"/>
      <x v="3"/>
      <x v="3"/>
      <x v="1"/>
      <x v="3"/>
      <x v="20"/>
    </i>
    <i>
      <x v="12"/>
      <x v="10"/>
      <x v="3"/>
      <x v="3"/>
      <x v="3"/>
      <x v="1"/>
      <x v="1"/>
      <x v="21"/>
    </i>
    <i>
      <x v="13"/>
      <x v="11"/>
      <x v="3"/>
      <x v="3"/>
      <x v="3"/>
      <x v="1"/>
      <x v="3"/>
      <x v="22"/>
    </i>
  </rowItems>
  <colFields count="1">
    <field x="8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dataFields count="1">
    <dataField name="Max of Price" fld="12" subtotal="max" baseField="0" baseItem="0" numFmtId="4"/>
  </dataFields>
  <formats count="51">
    <format dxfId="239">
      <pivotArea outline="0" fieldPosition="0" dataOnly="0" type="all"/>
    </format>
    <format dxfId="240">
      <pivotArea outline="0" fieldPosition="0" dataOnly="0" type="all"/>
    </format>
    <format dxfId="241">
      <pivotArea outline="0" fieldPosition="255" dataOnly="0" field="2" labelOnly="1" type="button"/>
    </format>
    <format dxfId="242">
      <pivotArea outline="0" fieldPosition="255" dataOnly="0" field="2" labelOnly="1" type="button"/>
    </format>
    <format dxfId="258">
      <pivotArea outline="0" fieldPosition="0" dataOnly="0" labelOnly="1">
        <references count="1">
          <reference field="8" count="0"/>
        </references>
      </pivotArea>
    </format>
    <format dxfId="243">
      <pivotArea outline="0" fieldPosition="0" axis="axisCol" dataOnly="0" field="8" labelOnly="1" type="button"/>
    </format>
    <format dxfId="245">
      <pivotArea outline="0" fieldPosition="0" axis="axisCol" dataOnly="0" field="8" labelOnly="1" type="button"/>
    </format>
    <format dxfId="245">
      <pivotArea outline="0" fieldPosition="0" dataOnly="0" labelOnly="1" type="topRight"/>
    </format>
    <format dxfId="246">
      <pivotArea outline="0" fieldPosition="0" dataOnly="0" type="all"/>
    </format>
    <format dxfId="247">
      <pivotArea outline="0" fieldPosition="255" dataOnly="0" field="2" labelOnly="1" type="button"/>
    </format>
    <format dxfId="248">
      <pivotArea outline="0" fieldPosition="0" dataOnly="0" labelOnly="1" type="origin"/>
    </format>
    <format dxfId="248">
      <pivotArea outline="0" fieldPosition="255" dataOnly="0" field="2" labelOnly="1" type="button"/>
    </format>
    <format dxfId="248">
      <pivotArea outline="0" fieldPosition="0" axis="axisRow" dataOnly="0" field="3" labelOnly="1" type="button"/>
    </format>
    <format dxfId="249">
      <pivotArea outline="0" fieldPosition="3" axis="axisRow" dataOnly="0" field="7" labelOnly="1" type="button"/>
    </format>
    <format dxfId="249">
      <pivotArea outline="0" fieldPosition="4" axis="axisRow" dataOnly="0" field="6" labelOnly="1" type="button"/>
    </format>
    <format dxfId="259">
      <pivotArea outline="0" fieldPosition="0" dataOnly="0" labelOnly="1">
        <references count="1">
          <reference field="8" count="0"/>
        </references>
      </pivotArea>
    </format>
    <format dxfId="251">
      <pivotArea outline="0" fieldPosition="0" dataOnly="0" labelOnly="1">
        <references count="1">
          <reference field="3" count="0"/>
        </references>
      </pivotArea>
    </format>
    <format dxfId="257">
      <pivotArea outline="0" fieldPosition="0">
        <references count="2">
          <reference field="3" count="1">
            <x v="14"/>
          </reference>
          <reference field="8" count="1">
            <x v="14"/>
          </reference>
        </references>
      </pivotArea>
    </format>
    <format dxfId="265">
      <pivotArea outline="0" fieldPosition="0" dataOnly="0" labelOnly="1" type="origin"/>
    </format>
    <format dxfId="265">
      <pivotArea outline="0" fieldPosition="0" axis="axisRow" dataOnly="0" field="3" labelOnly="1" type="button"/>
    </format>
    <format dxfId="265">
      <pivotArea outline="0" fieldPosition="1" axis="axisRow" dataOnly="0" field="4" labelOnly="1" type="button"/>
    </format>
    <format dxfId="265">
      <pivotArea outline="0" fieldPosition="2" axis="axisRow" dataOnly="0" field="5" labelOnly="1" type="button"/>
    </format>
    <format dxfId="265">
      <pivotArea outline="0" fieldPosition="3" axis="axisRow" dataOnly="0" field="7" labelOnly="1" type="button"/>
    </format>
    <format dxfId="265">
      <pivotArea outline="0" fieldPosition="4" axis="axisRow" dataOnly="0" field="6" labelOnly="1" type="button"/>
    </format>
    <format dxfId="265">
      <pivotArea outline="0" fieldPosition="5" axis="axisRow" dataOnly="0" field="10" labelOnly="1" type="button"/>
    </format>
    <format dxfId="265">
      <pivotArea outline="0" fieldPosition="6" axis="axisRow" dataOnly="0" field="11" labelOnly="1" type="button"/>
    </format>
    <format dxfId="265">
      <pivotArea outline="0" fieldPosition="7" axis="axisRow" dataOnly="0" field="1" labelOnly="1" type="button"/>
    </format>
    <format dxfId="265">
      <pivotArea outline="0" fieldPosition="0" axis="axisCol" dataOnly="0" field="8" labelOnly="1" type="button"/>
    </format>
    <format dxfId="265">
      <pivotArea outline="0" fieldPosition="0" dataOnly="0" labelOnly="1">
        <references count="1">
          <reference field="8" count="0"/>
        </references>
      </pivotArea>
    </format>
    <format dxfId="255">
      <pivotArea outline="0" fieldPosition="0" dataOnly="0" labelOnly="1" type="origin"/>
    </format>
    <format dxfId="255">
      <pivotArea outline="0" fieldPosition="0" axis="axisRow" dataOnly="0" field="3" labelOnly="1" type="button"/>
    </format>
    <format dxfId="255">
      <pivotArea outline="0" fieldPosition="1" axis="axisRow" dataOnly="0" field="4" labelOnly="1" type="button"/>
    </format>
    <format dxfId="255">
      <pivotArea outline="0" fieldPosition="2" axis="axisRow" dataOnly="0" field="5" labelOnly="1" type="button"/>
    </format>
    <format dxfId="255">
      <pivotArea outline="0" fieldPosition="3" axis="axisRow" dataOnly="0" field="7" labelOnly="1" type="button"/>
    </format>
    <format dxfId="255">
      <pivotArea outline="0" fieldPosition="4" axis="axisRow" dataOnly="0" field="6" labelOnly="1" type="button"/>
    </format>
    <format dxfId="255">
      <pivotArea outline="0" fieldPosition="5" axis="axisRow" dataOnly="0" field="10" labelOnly="1" type="button"/>
    </format>
    <format dxfId="255">
      <pivotArea outline="0" fieldPosition="6" axis="axisRow" dataOnly="0" field="11" labelOnly="1" type="button"/>
    </format>
    <format dxfId="255">
      <pivotArea outline="0" fieldPosition="7" axis="axisRow" dataOnly="0" field="1" labelOnly="1" type="button"/>
    </format>
    <format dxfId="255">
      <pivotArea outline="0" fieldPosition="0" axis="axisCol" dataOnly="0" field="8" labelOnly="1" type="button"/>
    </format>
    <format dxfId="255">
      <pivotArea outline="0" fieldPosition="0" dataOnly="0" labelOnly="1">
        <references count="1">
          <reference field="8" count="0"/>
        </references>
      </pivotArea>
    </format>
    <format dxfId="244">
      <pivotArea outline="0" fieldPosition="0" dataOnly="0" labelOnly="1">
        <references count="1">
          <reference field="3" count="0"/>
        </references>
      </pivotArea>
    </format>
    <format dxfId="266">
      <pivotArea outline="0" fieldPosition="0"/>
    </format>
    <format dxfId="257">
      <pivotArea outline="0" fieldPosition="0"/>
    </format>
    <format dxfId="257">
      <pivotArea outline="0" fieldPosition="0" dataOnly="0" labelOnly="1">
        <references count="1">
          <reference field="3" count="0"/>
        </references>
      </pivotArea>
    </format>
    <format dxfId="257">
      <pivotArea outline="0" fieldPosition="0" dataOnly="0" labelOnly="1">
        <references count="2">
          <reference field="3" count="0"/>
          <reference field="4" count="0"/>
        </references>
      </pivotArea>
    </format>
    <format dxfId="257">
      <pivotArea outline="0" fieldPosition="0" dataOnly="0" labelOnly="1">
        <references count="3">
          <reference field="3" count="0"/>
          <reference field="4" count="0"/>
          <reference field="5" count="0"/>
        </references>
      </pivotArea>
    </format>
    <format dxfId="257">
      <pivotArea outline="0" fieldPosition="0" dataOnly="0" labelOnly="1">
        <references count="4">
          <reference field="3" count="0"/>
          <reference field="4" count="0"/>
          <reference field="5" count="0"/>
          <reference field="7" count="0"/>
        </references>
      </pivotArea>
    </format>
    <format dxfId="257">
      <pivotArea outline="0" fieldPosition="0" dataOnly="0" labelOnly="1">
        <references count="5">
          <reference field="3" count="0"/>
          <reference field="4" count="0"/>
          <reference field="5" count="0"/>
          <reference field="6" count="0"/>
          <reference field="7" count="0"/>
        </references>
      </pivotArea>
    </format>
    <format dxfId="257">
      <pivotArea outline="0" fieldPosition="0" dataOnly="0" labelOnly="1">
        <references count="6">
          <reference field="3" count="0"/>
          <reference field="4" count="0"/>
          <reference field="5" count="0"/>
          <reference field="6" count="0"/>
          <reference field="7" count="0"/>
          <reference field="10" count="0"/>
        </references>
      </pivotArea>
    </format>
    <format dxfId="257">
      <pivotArea outline="0" fieldPosition="0" dataOnly="0" labelOnly="1">
        <references count="7">
          <reference field="3" count="0"/>
          <reference field="4" count="0"/>
          <reference field="5" count="0"/>
          <reference field="6" count="0"/>
          <reference field="7" count="0"/>
          <reference field="10" count="0"/>
          <reference field="11" count="0"/>
        </references>
      </pivotArea>
    </format>
    <format dxfId="257">
      <pivotArea outline="0" fieldPosition="0" dataOnly="0" labelOnly="1">
        <references count="8">
          <reference field="1" count="0"/>
          <reference field="3" count="0"/>
          <reference field="4" count="0"/>
          <reference field="5" count="0"/>
          <reference field="6" count="0"/>
          <reference field="7" count="0"/>
          <reference field="10" count="0"/>
          <reference field="11" count="0"/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MaintenancePivot" cacheId="7" applyNumberFormats="0" applyBorderFormats="0" applyFontFormats="0" applyPatternFormats="0" applyAlignmentFormats="0" applyWidthHeightFormats="0" dataCaption="Data" showMissing="1" preserveFormatting="1" rowGrandTotals="0" colGrandTotals="0" itemPrintTitles="1" compactData="0" updatedVersion="2" indent="0" showMemberPropertyTips="1">
  <location ref="B9:H12" firstHeaderRow="1" firstDataRow="2" firstDataCol="5"/>
  <pivotFields count="12"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sortType="ascending" defaultSubtotal="0"/>
    <pivotField compact="0" outline="0" showAll="0" defaultSubtotal="0"/>
    <pivotField axis="axisCol" compact="0" outline="0" showAll="0" sortType="ascending" defaultSubtotal="0">
      <items count="2">
        <item x="1"/>
        <item x="0"/>
      </items>
    </pivotField>
    <pivotField dataField="1" compact="0" outline="0" showAll="0" numFmtId="2"/>
  </pivotFields>
  <rowFields count="5">
    <field x="3"/>
    <field x="4"/>
    <field x="5"/>
    <field x="7"/>
    <field x="1"/>
  </rowFields>
  <rowItems count="2">
    <i>
      <x/>
      <x/>
      <x/>
      <x/>
      <x/>
    </i>
    <i>
      <x v="1"/>
      <x v="1"/>
      <x/>
      <x/>
      <x v="1"/>
    </i>
  </rowItems>
  <colFields count="1">
    <field x="10"/>
  </colFields>
  <colItems count="2">
    <i>
      <x/>
    </i>
    <i>
      <x v="1"/>
    </i>
  </colItems>
  <dataFields count="1">
    <dataField name="Sum of Price" fld="11" baseField="0" baseItem="0"/>
  </dataFields>
  <formats count="9">
    <format dxfId="239">
      <pivotArea outline="0" fieldPosition="0" dataOnly="0" type="all"/>
    </format>
    <format dxfId="240">
      <pivotArea outline="0" fieldPosition="0" dataOnly="0" type="all"/>
    </format>
    <format dxfId="245">
      <pivotArea outline="0" fieldPosition="0" dataOnly="0" labelOnly="1" type="topRight"/>
    </format>
    <format dxfId="246">
      <pivotArea outline="0" fieldPosition="0" dataOnly="0" type="all"/>
    </format>
    <format dxfId="248">
      <pivotArea outline="0" fieldPosition="0" dataOnly="0" labelOnly="1" type="origin"/>
    </format>
    <format dxfId="265">
      <pivotArea outline="0" fieldPosition="0" dataOnly="0" labelOnly="1" type="origin"/>
    </format>
    <format dxfId="255">
      <pivotArea outline="0" fieldPosition="0" dataOnly="0" labelOnly="1" type="origin"/>
    </format>
    <format dxfId="266">
      <pivotArea outline="0" fieldPosition="0"/>
    </format>
    <format dxfId="257">
      <pivotArea outline="0" fieldPosition="0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MediaPivot" cacheId="8" applyNumberFormats="0" applyBorderFormats="0" applyFontFormats="0" applyPatternFormats="0" applyAlignmentFormats="0" applyWidthHeightFormats="0" dataCaption="Data" showMissing="1" preserveFormatting="1" rowGrandTotals="0" colGrandTotals="0" itemPrintTitles="1" compactData="0" updatedVersion="2" indent="0" showMemberPropertyTips="1">
  <location ref="B9:H16" firstHeaderRow="1" firstDataRow="2" firstDataCol="6"/>
  <pivotFields count="13">
    <pivotField compact="0" outline="0" subtotalTop="0" showAll="0"/>
    <pivotField axis="axisRow" compact="0" outline="0" subtotalTop="0" showAll="0" sortType="ascending" name="SKU" defaultSubtotal="0">
      <items count="7">
        <item x="1"/>
        <item x="2"/>
        <item x="3"/>
        <item x="4"/>
        <item x="5"/>
        <item x="0"/>
        <item h="1" x="6"/>
      </items>
    </pivotField>
    <pivotField compact="0" outline="0" subtotalTop="0" showAll="0" rankBy="0" defaultSubtotal="0"/>
    <pivotField axis="axisRow" compact="0" outline="0" subtotalTop="0" showAll="0" sortType="ascending" rankBy="0" defaultSubtotal="0">
      <items count="7">
        <item x="0"/>
        <item x="1"/>
        <item x="2"/>
        <item x="3"/>
        <item x="4"/>
        <item x="5"/>
        <item h="1" x="6"/>
      </items>
    </pivotField>
    <pivotField axis="axisRow" compact="0" outline="0" subtotalTop="0" showAll="0" defaultSubtotal="0">
      <items count="7">
        <item x="6"/>
        <item x="0"/>
        <item x="1"/>
        <item x="2"/>
        <item x="3"/>
        <item x="4"/>
        <item x="5"/>
      </items>
    </pivotField>
    <pivotField compact="0" outline="0" subtotalTop="0" showAll="0" defaultSubtotal="0"/>
    <pivotField axis="axisRow" compact="0" outline="0" subtotalTop="0" showAll="0" defaultSubtotal="0">
      <items count="1">
        <item x="0"/>
      </items>
    </pivotField>
    <pivotField axis="axisRow" compact="0" outline="0" subtotalTop="0" showAll="0" sortType="ascending" rankBy="0" defaultSubtotal="0">
      <items count="3">
        <item x="0"/>
        <item x="1"/>
        <item x="2"/>
      </items>
    </pivotField>
    <pivotField compact="0" outline="0" subtotalTop="0" showAll="0" sortType="ascending" rankBy="0" defaultSubtotal="0"/>
    <pivotField axis="axisRow" compact="0" outline="0" subtotalTop="0" showAll="0" rankBy="0" name="Volume" defaultSubtotal="0">
      <items count="1">
        <item x="0"/>
      </items>
    </pivotField>
    <pivotField axis="axisCol" compact="0" outline="0" subtotalTop="0" showAll="0" name="Type" defaultSubtotal="0">
      <items count="1">
        <item x="0"/>
      </items>
    </pivotField>
    <pivotField compact="0" outline="0" subtotalTop="0" showAll="0" sortType="ascending" rankBy="0" defaultSubtotal="0"/>
    <pivotField dataField="1" compact="0" outline="0" subtotalTop="0" showAll="0"/>
  </pivotFields>
  <rowFields count="6">
    <field x="3"/>
    <field x="4"/>
    <field x="7"/>
    <field x="9"/>
    <field x="6"/>
    <field x="1"/>
  </rowFields>
  <rowItems count="6">
    <i>
      <x/>
      <x v="1"/>
      <x/>
      <x/>
      <x/>
      <x v="5"/>
    </i>
    <i>
      <x v="1"/>
      <x v="2"/>
      <x v="1"/>
      <x/>
      <x/>
      <x/>
    </i>
    <i>
      <x v="2"/>
      <x v="3"/>
      <x v="1"/>
      <x/>
      <x/>
      <x v="1"/>
    </i>
    <i>
      <x v="3"/>
      <x v="4"/>
      <x v="1"/>
      <x/>
      <x/>
      <x v="2"/>
    </i>
    <i>
      <x v="4"/>
      <x v="5"/>
      <x v="1"/>
      <x/>
      <x/>
      <x v="3"/>
    </i>
    <i>
      <x v="5"/>
      <x v="6"/>
      <x v="1"/>
      <x/>
      <x/>
      <x v="4"/>
    </i>
  </rowItems>
  <colFields count="1">
    <field x="10"/>
  </colFields>
  <colItems count="1">
    <i>
      <x/>
    </i>
  </colItems>
  <dataFields count="1">
    <dataField name="Max of Price" fld="12" subtotal="max" baseField="0" baseItem="0" numFmtId="4"/>
  </dataFields>
  <formats count="65">
    <format dxfId="241">
      <pivotArea outline="0" fieldPosition="255" dataOnly="0" field="2" labelOnly="1" type="button"/>
    </format>
    <format dxfId="241">
      <pivotArea outline="0" fieldPosition="0" axis="axisRow" dataOnly="0" field="3" labelOnly="1" type="button"/>
    </format>
    <format dxfId="241">
      <pivotArea outline="0" fieldPosition="1" axis="axisRow" dataOnly="0" field="4" labelOnly="1" type="button"/>
    </format>
    <format dxfId="241">
      <pivotArea outline="0" fieldPosition="255" dataOnly="0" field="5" labelOnly="1" type="button"/>
    </format>
    <format dxfId="241">
      <pivotArea outline="0" fieldPosition="5" axis="axisRow" dataOnly="0" field="1" labelOnly="1" type="button"/>
    </format>
    <format dxfId="242">
      <pivotArea outline="0" fieldPosition="255" dataOnly="0" field="2" labelOnly="1" type="button"/>
    </format>
    <format dxfId="242">
      <pivotArea outline="0" fieldPosition="255" dataOnly="0" field="5" labelOnly="1" type="button"/>
    </format>
    <format dxfId="243">
      <pivotArea outline="0" fieldPosition="255" dataOnly="0" field="8" labelOnly="1" type="button"/>
    </format>
    <format dxfId="244">
      <pivotArea outline="0" fieldPosition="255" dataOnly="0" field="8" labelOnly="1" type="button"/>
    </format>
    <format dxfId="245">
      <pivotArea outline="0" fieldPosition="255" dataOnly="0" field="8" labelOnly="1" type="button"/>
    </format>
    <format dxfId="245">
      <pivotArea outline="0" fieldPosition="0" dataOnly="0" labelOnly="1" type="topRight"/>
    </format>
    <format dxfId="246">
      <pivotArea outline="0" fieldPosition="0" dataOnly="0" type="all"/>
    </format>
    <format dxfId="247">
      <pivotArea outline="0" fieldPosition="255" dataOnly="0" field="2" labelOnly="1" type="button"/>
    </format>
    <format dxfId="247">
      <pivotArea outline="0" fieldPosition="0" axis="axisRow" dataOnly="0" field="3" labelOnly="1" type="button"/>
    </format>
    <format dxfId="247">
      <pivotArea outline="0" fieldPosition="1" axis="axisRow" dataOnly="0" field="4" labelOnly="1" type="button"/>
    </format>
    <format dxfId="247">
      <pivotArea outline="0" fieldPosition="255" dataOnly="0" field="5" labelOnly="1" type="button"/>
    </format>
    <format dxfId="247">
      <pivotArea outline="0" fieldPosition="5" axis="axisRow" dataOnly="0" field="1" labelOnly="1" type="button"/>
    </format>
    <format dxfId="248">
      <pivotArea outline="0" fieldPosition="0" dataOnly="0" labelOnly="1" type="origin"/>
    </format>
    <format dxfId="248">
      <pivotArea outline="0" fieldPosition="255" dataOnly="0" field="2" labelOnly="1" type="button"/>
    </format>
    <format dxfId="249">
      <pivotArea outline="0" fieldPosition="2" axis="axisRow" dataOnly="0" field="7" labelOnly="1" type="button"/>
    </format>
    <format dxfId="249">
      <pivotArea outline="0" fieldPosition="4" axis="axisRow" dataOnly="0" field="6" labelOnly="1" type="button"/>
    </format>
    <format dxfId="250">
      <pivotArea outline="0" fieldPosition="255" dataOnly="0" field="8" labelOnly="1" type="button"/>
    </format>
    <format dxfId="251">
      <pivotArea outline="0" fieldPosition="0" dataOnly="0" labelOnly="1">
        <references count="1">
          <reference field="3" count="0"/>
        </references>
      </pivotArea>
    </format>
    <format dxfId="252">
      <pivotArea outline="0" fieldPosition="0" axis="axisRow" dataOnly="0" field="3" labelOnly="1" type="button"/>
    </format>
    <format dxfId="252">
      <pivotArea outline="0" fieldPosition="1" axis="axisRow" dataOnly="0" field="4" labelOnly="1" type="button"/>
    </format>
    <format dxfId="252">
      <pivotArea outline="0" fieldPosition="2" axis="axisRow" dataOnly="0" field="7" labelOnly="1" type="button"/>
    </format>
    <format dxfId="252">
      <pivotArea outline="0" fieldPosition="3" axis="axisRow" dataOnly="0" field="9" labelOnly="1" type="button"/>
    </format>
    <format dxfId="252">
      <pivotArea outline="0" fieldPosition="4" axis="axisRow" dataOnly="0" field="6" labelOnly="1" type="button"/>
    </format>
    <format dxfId="252">
      <pivotArea outline="0" fieldPosition="5" axis="axisRow" dataOnly="0" field="1" labelOnly="1" type="button"/>
    </format>
    <format dxfId="242">
      <pivotArea outline="0" fieldPosition="0" axis="axisRow" dataOnly="0" field="3" labelOnly="1" type="button"/>
    </format>
    <format dxfId="242">
      <pivotArea outline="0" fieldPosition="1" axis="axisRow" dataOnly="0" field="4" labelOnly="1" type="button"/>
    </format>
    <format dxfId="242">
      <pivotArea outline="0" fieldPosition="2" axis="axisRow" dataOnly="0" field="7" labelOnly="1" type="button"/>
    </format>
    <format dxfId="242">
      <pivotArea outline="0" fieldPosition="3" axis="axisRow" dataOnly="0" field="9" labelOnly="1" type="button"/>
    </format>
    <format dxfId="242">
      <pivotArea outline="0" fieldPosition="4" axis="axisRow" dataOnly="0" field="6" labelOnly="1" type="button"/>
    </format>
    <format dxfId="242">
      <pivotArea outline="0" fieldPosition="5" axis="axisRow" dataOnly="0" field="1" labelOnly="1" type="button"/>
    </format>
    <format dxfId="253">
      <pivotArea outline="0" fieldPosition="0" dataOnly="0" labelOnly="1" type="topRight"/>
    </format>
    <format dxfId="254">
      <pivotArea outline="0" fieldPosition="0" dataOnly="0" labelOnly="1" type="origin"/>
    </format>
    <format dxfId="254">
      <pivotArea outline="0" fieldPosition="0" axis="axisCol" dataOnly="0" field="10" labelOnly="1" type="button"/>
    </format>
    <format dxfId="254">
      <pivotArea outline="0" fieldPosition="255" dataOnly="0" field="11" labelOnly="1" type="button"/>
    </format>
    <format dxfId="254">
      <pivotArea outline="0" fieldPosition="0" dataOnly="0" labelOnly="1">
        <references count="1">
          <reference field="10" count="0"/>
        </references>
      </pivotArea>
    </format>
    <format dxfId="255">
      <pivotArea outline="0" fieldPosition="0" dataOnly="0" labelOnly="1" type="origin"/>
    </format>
    <format dxfId="255">
      <pivotArea outline="0" fieldPosition="0" axis="axisCol" dataOnly="0" field="10" labelOnly="1" type="button"/>
    </format>
    <format dxfId="255">
      <pivotArea outline="0" fieldPosition="255" dataOnly="0" field="11" labelOnly="1" type="button"/>
    </format>
    <format dxfId="255">
      <pivotArea outline="0" fieldPosition="0" dataOnly="0" labelOnly="1">
        <references count="1">
          <reference field="10" count="0"/>
        </references>
      </pivotArea>
    </format>
    <format dxfId="256">
      <pivotArea outline="0" fieldPosition="0" axis="axisRow" dataOnly="0" field="3" labelOnly="1" type="button"/>
    </format>
    <format dxfId="256">
      <pivotArea outline="0" fieldPosition="1" axis="axisRow" dataOnly="0" field="4" labelOnly="1" type="button"/>
    </format>
    <format dxfId="256">
      <pivotArea outline="0" fieldPosition="2" axis="axisRow" dataOnly="0" field="7" labelOnly="1" type="button"/>
    </format>
    <format dxfId="256">
      <pivotArea outline="0" fieldPosition="3" axis="axisRow" dataOnly="0" field="9" labelOnly="1" type="button"/>
    </format>
    <format dxfId="256">
      <pivotArea outline="0" fieldPosition="4" axis="axisRow" dataOnly="0" field="6" labelOnly="1" type="button"/>
    </format>
    <format dxfId="256">
      <pivotArea outline="0" fieldPosition="5" axis="axisRow" dataOnly="0" field="1" labelOnly="1" type="button"/>
    </format>
    <format dxfId="244">
      <pivotArea outline="0" fieldPosition="0" dataOnly="0" labelOnly="1">
        <references count="1">
          <reference field="3" count="0"/>
        </references>
      </pivotArea>
    </format>
    <format dxfId="251">
      <pivotArea outline="0" fieldPosition="0"/>
    </format>
    <format dxfId="256">
      <pivotArea outline="0" fieldPosition="0" axis="axisCol" dataOnly="0" field="10" labelOnly="1" type="button"/>
    </format>
    <format dxfId="256">
      <pivotArea outline="0" fieldPosition="255" dataOnly="0" field="11" labelOnly="1" type="button"/>
    </format>
    <format dxfId="256">
      <pivotArea outline="0" fieldPosition="0" dataOnly="0" labelOnly="1">
        <references count="1">
          <reference field="10" count="0"/>
        </references>
      </pivotArea>
    </format>
    <format dxfId="241">
      <pivotArea outline="0" fieldPosition="0" axis="axisCol" dataOnly="0" field="10" labelOnly="1" type="button"/>
    </format>
    <format dxfId="257">
      <pivotArea outline="0" fieldPosition="0"/>
    </format>
    <format dxfId="257">
      <pivotArea outline="0" fieldPosition="0" dataOnly="0" labelOnly="1">
        <references count="1">
          <reference field="3" count="0"/>
        </references>
      </pivotArea>
    </format>
    <format dxfId="257">
      <pivotArea outline="0" fieldPosition="0" dataOnly="0" labelOnly="1">
        <references count="2">
          <reference field="3" count="0"/>
          <reference field="4" count="0"/>
        </references>
      </pivotArea>
    </format>
    <format dxfId="257">
      <pivotArea outline="0" fieldPosition="0" dataOnly="0" labelOnly="1">
        <references count="3">
          <reference field="3" count="0"/>
          <reference field="4" count="0"/>
          <reference field="7" count="0"/>
        </references>
      </pivotArea>
    </format>
    <format dxfId="257">
      <pivotArea outline="0" fieldPosition="0" dataOnly="0" labelOnly="1">
        <references count="4">
          <reference field="3" count="0"/>
          <reference field="4" count="0"/>
          <reference field="7" count="0"/>
          <reference field="9" count="0"/>
        </references>
      </pivotArea>
    </format>
    <format dxfId="257">
      <pivotArea outline="0" fieldPosition="0" dataOnly="0" labelOnly="1">
        <references count="5">
          <reference field="3" count="0"/>
          <reference field="4" count="0"/>
          <reference field="6" count="0"/>
          <reference field="7" count="0"/>
          <reference field="9" count="0"/>
        </references>
      </pivotArea>
    </format>
    <format dxfId="257">
      <pivotArea outline="0" fieldPosition="0" dataOnly="0" labelOnly="1">
        <references count="6">
          <reference field="1" count="0"/>
          <reference field="3" count="0"/>
          <reference field="4" count="0"/>
          <reference field="6" count="0"/>
          <reference field="7" count="0"/>
          <reference field="9" count="0"/>
        </references>
      </pivotArea>
    </format>
    <format dxfId="240">
      <pivotArea outline="0" fieldPosition="0" dataOnly="0" type="all"/>
    </format>
    <format dxfId="239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roductCompositionPivot" cacheId="2" applyNumberFormats="0" applyBorderFormats="0" applyFontFormats="0" applyPatternFormats="0" applyAlignmentFormats="0" applyWidthHeightFormats="0" dataCaption="Data" showMissing="1" preserveFormatting="1" rowGrandTotals="0" colGrandTotals="0" itemPrintTitles="1" compactData="0" updatedVersion="2" indent="0" showMemberPropertyTips="1">
  <location ref="B9:F82" firstHeaderRow="2" firstDataRow="2" firstDataCol="4"/>
  <pivotFields count="8">
    <pivotField compact="0" outline="0" subtotalTop="0" showAll="0"/>
    <pivotField compact="0" outline="0" subtotalTop="0" showAll="0"/>
    <pivotField axis="axisRow" compact="0" outline="0" subtotalTop="0" showAll="0" rankBy="0" defaultSubtotal="0">
      <items count="6">
        <item x="5"/>
        <item x="1"/>
        <item x="4"/>
        <item x="0"/>
        <item x="2"/>
        <item x="3"/>
      </items>
    </pivotField>
    <pivotField axis="axisRow" compact="0" outline="0" subtotalTop="0" showAll="0" sortType="ascending" rankBy="0" defaultSubtotal="0">
      <items count="16">
        <item x="11"/>
        <item x="10"/>
        <item x="13"/>
        <item x="14"/>
        <item x="12"/>
        <item x="0"/>
        <item x="1"/>
        <item x="2"/>
        <item x="3"/>
        <item x="4"/>
        <item x="5"/>
        <item x="6"/>
        <item x="7"/>
        <item x="8"/>
        <item x="9"/>
        <item x="15"/>
      </items>
    </pivotField>
    <pivotField axis="axisRow" compact="0" outline="0" subtotalTop="0" showAll="0" sortType="ascending" rankBy="0" defaultSubtotal="0">
      <items count="16">
        <item x="11"/>
        <item x="10"/>
        <item x="13"/>
        <item x="14"/>
        <item x="12"/>
        <item x="0"/>
        <item x="1"/>
        <item x="2"/>
        <item x="3"/>
        <item x="4"/>
        <item x="5"/>
        <item x="6"/>
        <item x="7"/>
        <item x="8"/>
        <item x="9"/>
        <item x="15"/>
      </items>
    </pivotField>
    <pivotField compact="0" outline="0" subtotalTop="0" showAll="0" defaultSubtotal="0"/>
    <pivotField axis="axisRow" compact="0" outline="0" subtotalTop="0" showAll="0" sortType="ascending" rankBy="0" defaultSubtotal="0">
      <items count="23">
        <item x="9"/>
        <item x="11"/>
        <item x="17"/>
        <item x="19"/>
        <item x="16"/>
        <item x="18"/>
        <item x="10"/>
        <item x="21"/>
        <item x="12"/>
        <item x="20"/>
        <item x="13"/>
        <item x="3"/>
        <item x="2"/>
        <item x="14"/>
        <item x="15"/>
        <item x="0"/>
        <item x="8"/>
        <item x="7"/>
        <item x="4"/>
        <item x="1"/>
        <item x="6"/>
        <item x="5"/>
        <item h="1" x="22"/>
      </items>
    </pivotField>
    <pivotField dataField="1" compact="0" outline="0" subtotalTop="0" showAll="0"/>
  </pivotFields>
  <rowFields count="4">
    <field x="3"/>
    <field x="4"/>
    <field x="2"/>
    <field x="6"/>
  </rowFields>
  <rowItems count="72">
    <i>
      <x/>
      <x/>
      <x v="5"/>
      <x v="5"/>
    </i>
    <i>
      <x v="1"/>
      <x v="1"/>
      <x v="5"/>
      <x v="4"/>
    </i>
    <i>
      <x v="2"/>
      <x v="2"/>
      <x v="2"/>
      <x v="1"/>
    </i>
    <i r="3">
      <x v="8"/>
    </i>
    <i r="3">
      <x v="10"/>
    </i>
    <i>
      <x v="3"/>
      <x v="3"/>
      <x v="2"/>
      <x v="2"/>
    </i>
    <i>
      <x v="4"/>
      <x v="4"/>
      <x v="2"/>
      <x v="3"/>
    </i>
    <i>
      <x v="5"/>
      <x v="5"/>
      <x v="3"/>
      <x v="11"/>
    </i>
    <i r="3">
      <x v="12"/>
    </i>
    <i r="3">
      <x v="15"/>
    </i>
    <i r="3">
      <x v="19"/>
    </i>
    <i>
      <x v="6"/>
      <x v="6"/>
      <x v="3"/>
      <x v="17"/>
    </i>
    <i r="3">
      <x v="18"/>
    </i>
    <i r="3">
      <x v="19"/>
    </i>
    <i r="3">
      <x v="20"/>
    </i>
    <i r="3">
      <x v="21"/>
    </i>
    <i>
      <x v="7"/>
      <x v="7"/>
      <x v="3"/>
      <x v="16"/>
    </i>
    <i>
      <x v="8"/>
      <x v="8"/>
      <x v="1"/>
      <x/>
    </i>
    <i r="3">
      <x v="5"/>
    </i>
    <i r="3">
      <x v="6"/>
    </i>
    <i r="3">
      <x v="7"/>
    </i>
    <i r="3">
      <x v="9"/>
    </i>
    <i>
      <x v="9"/>
      <x v="9"/>
      <x v="1"/>
      <x/>
    </i>
    <i r="3">
      <x v="1"/>
    </i>
    <i r="3">
      <x v="2"/>
    </i>
    <i r="3">
      <x v="5"/>
    </i>
    <i r="3">
      <x v="6"/>
    </i>
    <i r="3">
      <x v="7"/>
    </i>
    <i r="3">
      <x v="8"/>
    </i>
    <i r="3">
      <x v="9"/>
    </i>
    <i r="3">
      <x v="10"/>
    </i>
    <i>
      <x v="10"/>
      <x v="10"/>
      <x v="1"/>
      <x/>
    </i>
    <i r="3">
      <x v="1"/>
    </i>
    <i r="3">
      <x v="2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5"/>
    </i>
    <i r="3">
      <x v="19"/>
    </i>
    <i>
      <x v="11"/>
      <x v="11"/>
      <x v="1"/>
      <x/>
    </i>
    <i r="3">
      <x v="1"/>
    </i>
    <i r="3">
      <x v="2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>
      <x v="12"/>
      <x v="12"/>
      <x v="4"/>
      <x v="13"/>
    </i>
    <i r="3">
      <x v="14"/>
    </i>
    <i r="3">
      <x v="19"/>
    </i>
    <i r="3">
      <x v="20"/>
    </i>
    <i>
      <x v="13"/>
      <x v="13"/>
      <x v="4"/>
      <x v="16"/>
    </i>
    <i>
      <x v="14"/>
      <x v="14"/>
      <x v="4"/>
      <x v="12"/>
    </i>
    <i r="3">
      <x v="14"/>
    </i>
    <i r="3">
      <x v="16"/>
    </i>
    <i r="3">
      <x v="19"/>
    </i>
    <i r="3">
      <x v="20"/>
    </i>
  </rowItems>
  <colItems count="1">
    <i/>
  </colItems>
  <dataFields count="1">
    <dataField name="Max of Ind" fld="7" subtotal="max" baseField="0" baseItem="0" numFmtId="4"/>
  </dataFields>
  <formats count="86">
    <format dxfId="239">
      <pivotArea outline="0" fieldPosition="0" dataOnly="0" type="all"/>
    </format>
    <format dxfId="240">
      <pivotArea outline="0" fieldPosition="0" dataOnly="0" type="all"/>
    </format>
    <format dxfId="241">
      <pivotArea outline="0" fieldPosition="2" axis="axisRow" dataOnly="0" field="2" labelOnly="1" type="button"/>
    </format>
    <format dxfId="242">
      <pivotArea outline="0" fieldPosition="2" axis="axisRow" dataOnly="0" field="2" labelOnly="1" type="button"/>
    </format>
    <format dxfId="245">
      <pivotArea outline="0" fieldPosition="0" dataOnly="0" labelOnly="1" type="topRight"/>
    </format>
    <format dxfId="246">
      <pivotArea outline="0" fieldPosition="0" dataOnly="0" type="all"/>
    </format>
    <format dxfId="247">
      <pivotArea outline="0" fieldPosition="2" axis="axisRow" dataOnly="0" field="2" labelOnly="1" type="button"/>
    </format>
    <format dxfId="248">
      <pivotArea outline="0" fieldPosition="0" dataOnly="0" labelOnly="1" type="origin"/>
    </format>
    <format dxfId="248">
      <pivotArea outline="0" fieldPosition="2" axis="axisRow" dataOnly="0" field="2" labelOnly="1" type="button"/>
    </format>
    <format dxfId="248">
      <pivotArea outline="0" fieldPosition="0" axis="axisRow" dataOnly="0" field="3" labelOnly="1" type="button"/>
    </format>
    <format dxfId="249">
      <pivotArea outline="0" fieldPosition="255" dataOnly="0" field="5" labelOnly="1" type="button"/>
    </format>
    <format dxfId="251">
      <pivotArea outline="0" fieldPosition="0" dataOnly="0" labelOnly="1">
        <references count="1">
          <reference field="3" count="0"/>
        </references>
      </pivotArea>
    </format>
    <format dxfId="260">
      <pivotArea outline="0" fieldPosition="0" dataOnly="0" labelOnly="1" type="origin"/>
    </format>
    <format dxfId="260">
      <pivotArea outline="0" fieldPosition="0" axis="axisRow" dataOnly="0" field="3" labelOnly="1" type="button"/>
    </format>
    <format dxfId="260">
      <pivotArea outline="0" fieldPosition="1" axis="axisRow" dataOnly="0" field="4" labelOnly="1" type="button"/>
    </format>
    <format dxfId="260">
      <pivotArea outline="0" fieldPosition="255" dataOnly="0" field="5" labelOnly="1" type="button"/>
    </format>
    <format dxfId="255">
      <pivotArea outline="0" fieldPosition="255" dataOnly="0" field="5" labelOnly="1" type="button"/>
    </format>
    <format dxfId="261">
      <pivotArea outline="0" fieldPosition="0"/>
    </format>
    <format dxfId="257">
      <pivotArea outline="0" fieldPosition="0" dataOnly="0" labelOnly="1">
        <references count="1">
          <reference field="3" count="0"/>
        </references>
      </pivotArea>
    </format>
    <format dxfId="257">
      <pivotArea outline="0" fieldPosition="0" dataOnly="0" labelOnly="1">
        <references count="2">
          <reference field="3" count="0"/>
          <reference field="4" count="0"/>
        </references>
      </pivotArea>
    </format>
    <format dxfId="262">
      <pivotArea outline="0" fieldPosition="0"/>
    </format>
    <format dxfId="263">
      <pivotArea outline="0" fieldPosition="0"/>
    </format>
    <format dxfId="263">
      <pivotArea outline="0" fieldPosition="0" dataOnly="0" labelOnly="1" type="origin"/>
    </format>
    <format dxfId="263">
      <pivotArea outline="0" fieldPosition="0" axis="axisRow" dataOnly="0" field="3" labelOnly="1" type="button"/>
    </format>
    <format dxfId="263">
      <pivotArea outline="0" fieldPosition="1" axis="axisRow" dataOnly="0" field="4" labelOnly="1" type="button"/>
    </format>
    <format dxfId="263">
      <pivotArea outline="0" fieldPosition="3" axis="axisRow" dataOnly="0" field="6" labelOnly="1" type="button"/>
    </format>
    <format dxfId="263">
      <pivotArea outline="0" fieldPosition="0" dataOnly="0" labelOnly="1" type="topRight"/>
    </format>
    <format dxfId="263">
      <pivotArea outline="0" fieldPosition="0" dataOnly="0" labelOnly="1">
        <references count="1">
          <reference field="6" count="0"/>
        </references>
      </pivotArea>
    </format>
    <format dxfId="268">
      <pivotArea outline="0" fieldPosition="0" dataOnly="0" labelOnly="1">
        <references count="1">
          <reference field="6" count="0"/>
        </references>
      </pivotArea>
    </format>
    <format dxfId="241">
      <pivotArea outline="0" fieldPosition="0" dataOnly="0" labelOnly="1" offset="A1" type="origin"/>
    </format>
    <format dxfId="257">
      <pivotArea outline="0" fieldPosition="0">
        <references count="1"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57">
      <pivotArea outline="0" fieldPosition="0" dataOnly="0" labelOnly="1">
        <references count="1"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69">
      <pivotArea outline="0" fieldPosition="0"/>
    </format>
    <format dxfId="269">
      <pivotArea outline="0" fieldPosition="0" dataOnly="0" labelOnly="1" type="topRight"/>
    </format>
    <format dxfId="269">
      <pivotArea outline="0" fieldPosition="0" dataOnly="0" labelOnly="1">
        <references count="3">
          <reference field="3" count="1">
            <x v="5"/>
          </reference>
          <reference field="4" count="1">
            <x v="5"/>
          </reference>
          <reference field="6" count="1">
            <x v="12"/>
          </reference>
        </references>
      </pivotArea>
    </format>
    <format dxfId="269">
      <pivotArea outline="0" fieldPosition="0" dataOnly="0" labelOnly="1">
        <references count="3">
          <reference field="3" count="1">
            <x v="6"/>
          </reference>
          <reference field="4" count="1">
            <x v="6"/>
          </reference>
          <reference field="6" count="2">
            <x v="20"/>
            <x v="21"/>
          </reference>
        </references>
      </pivotArea>
    </format>
    <format dxfId="257">
      <pivotArea outline="0" fieldPosition="0" dataOnly="0" labelOnly="1">
        <references count="2">
          <reference field="3" count="1">
            <x v="5"/>
          </reference>
          <reference field="4" count="1">
            <x v="5"/>
          </reference>
        </references>
      </pivotArea>
    </format>
    <format dxfId="257">
      <pivotArea outline="0" fieldPosition="0" dataOnly="0" labelOnly="1">
        <references count="2">
          <reference field="3" count="1">
            <x v="6"/>
          </reference>
          <reference field="4" count="1">
            <x v="6"/>
          </reference>
        </references>
      </pivotArea>
    </format>
    <format dxfId="257">
      <pivotArea outline="0" fieldPosition="0" dataOnly="0" labelOnly="1">
        <references count="2">
          <reference field="3" count="1">
            <x v="7"/>
          </reference>
          <reference field="4" count="1">
            <x v="7"/>
          </reference>
        </references>
      </pivotArea>
    </format>
    <format dxfId="257">
      <pivotArea outline="0" fieldPosition="0" dataOnly="0" labelOnly="1">
        <references count="3">
          <reference field="3" count="1">
            <x v="5"/>
          </reference>
          <reference field="4" count="1">
            <x v="5"/>
          </reference>
          <reference field="6" count="1">
            <x v="12"/>
          </reference>
        </references>
      </pivotArea>
    </format>
    <format dxfId="257">
      <pivotArea outline="0" fieldPosition="0" dataOnly="0" labelOnly="1">
        <references count="3">
          <reference field="3" count="1">
            <x v="6"/>
          </reference>
          <reference field="4" count="1">
            <x v="6"/>
          </reference>
          <reference field="6" count="2">
            <x v="20"/>
            <x v="21"/>
          </reference>
        </references>
      </pivotArea>
    </format>
    <format dxfId="270">
      <pivotArea outline="0" fieldPosition="3" axis="axisRow" dataOnly="0" field="6" labelOnly="1" type="button"/>
    </format>
    <format dxfId="270">
      <pivotArea outline="0" fieldPosition="0" dataOnly="0" labelOnly="1">
        <references count="4">
          <reference field="2" count="1">
            <x v="3"/>
          </reference>
          <reference field="3" count="1">
            <x v="5"/>
          </reference>
          <reference field="4" count="1">
            <x v="5"/>
          </reference>
          <reference field="6" count="1">
            <x v="12"/>
          </reference>
        </references>
      </pivotArea>
    </format>
    <format dxfId="270">
      <pivotArea outline="0" fieldPosition="0" dataOnly="0" labelOnly="1">
        <references count="4">
          <reference field="2" count="1">
            <x v="3"/>
          </reference>
          <reference field="3" count="1">
            <x v="6"/>
          </reference>
          <reference field="4" count="1">
            <x v="6"/>
          </reference>
          <reference field="6" count="2">
            <x v="20"/>
            <x v="21"/>
          </reference>
        </references>
      </pivotArea>
    </format>
    <format dxfId="270">
      <pivotArea outline="0" fieldPosition="0"/>
    </format>
    <format dxfId="270">
      <pivotArea outline="0" fieldPosition="0" dataOnly="0" labelOnly="1" type="topRight"/>
    </format>
    <format dxfId="257">
      <pivotArea outline="0" fieldPosition="0">
        <references count="1">
          <reference field="3" count="2">
            <x v="13"/>
            <x v="14"/>
          </reference>
        </references>
      </pivotArea>
    </format>
    <format dxfId="269">
      <pivotArea outline="0" fieldPosition="3" axis="axisRow" dataOnly="0" field="6" labelOnly="1" type="button"/>
    </format>
    <format dxfId="269">
      <pivotArea outline="0" fieldPosition="0" dataOnly="0" labelOnly="1">
        <references count="4">
          <reference field="2" count="1">
            <x v="3"/>
          </reference>
          <reference field="3" count="1">
            <x v="5"/>
          </reference>
          <reference field="4" count="1">
            <x v="5"/>
          </reference>
          <reference field="6" count="4">
            <x v="11"/>
            <x v="12"/>
            <x v="15"/>
            <x v="19"/>
          </reference>
        </references>
      </pivotArea>
    </format>
    <format dxfId="269">
      <pivotArea outline="0" fieldPosition="0" dataOnly="0" labelOnly="1">
        <references count="4">
          <reference field="2" count="1">
            <x v="3"/>
          </reference>
          <reference field="3" count="1">
            <x v="6"/>
          </reference>
          <reference field="4" count="1">
            <x v="6"/>
          </reference>
          <reference field="6" count="5">
            <x v="17"/>
            <x v="18"/>
            <x v="19"/>
            <x v="20"/>
            <x v="21"/>
          </reference>
        </references>
      </pivotArea>
    </format>
    <format dxfId="269">
      <pivotArea outline="0" fieldPosition="0" dataOnly="0" labelOnly="1">
        <references count="4">
          <reference field="2" count="1">
            <x v="3"/>
          </reference>
          <reference field="3" count="1">
            <x v="7"/>
          </reference>
          <reference field="4" count="1">
            <x v="7"/>
          </reference>
          <reference field="6" count="1">
            <x v="16"/>
          </reference>
        </references>
      </pivotArea>
    </format>
    <format dxfId="269">
      <pivotArea outline="0" fieldPosition="0" dataOnly="0" labelOnly="1">
        <references count="4">
          <reference field="2" count="1">
            <x v="1"/>
          </reference>
          <reference field="3" count="1">
            <x v="8"/>
          </reference>
          <reference field="4" count="1">
            <x v="8"/>
          </reference>
          <reference field="6" count="2">
            <x v="0"/>
            <x v="6"/>
          </reference>
        </references>
      </pivotArea>
    </format>
    <format dxfId="269">
      <pivotArea outline="0" fieldPosition="0" dataOnly="0" labelOnly="1">
        <references count="4">
          <reference field="2" count="1">
            <x v="1"/>
          </reference>
          <reference field="3" count="1">
            <x v="9"/>
          </reference>
          <reference field="4" count="1">
            <x v="9"/>
          </reference>
          <reference field="6" count="5">
            <x v="0"/>
            <x v="1"/>
            <x v="6"/>
            <x v="8"/>
            <x v="10"/>
          </reference>
        </references>
      </pivotArea>
    </format>
    <format dxfId="269">
      <pivotArea outline="0" fieldPosition="0" dataOnly="0" labelOnly="1">
        <references count="4">
          <reference field="2" count="1">
            <x v="1"/>
          </reference>
          <reference field="3" count="1">
            <x v="10"/>
          </reference>
          <reference field="4" count="1">
            <x v="10"/>
          </reference>
          <reference field="6" count="9">
            <x v="0"/>
            <x v="1"/>
            <x v="6"/>
            <x v="8"/>
            <x v="10"/>
            <x v="11"/>
            <x v="12"/>
            <x v="15"/>
            <x v="19"/>
          </reference>
        </references>
      </pivotArea>
    </format>
    <format dxfId="269">
      <pivotArea outline="0" fieldPosition="0" dataOnly="0" labelOnly="1">
        <references count="4">
          <reference field="2" count="1">
            <x v="1"/>
          </reference>
          <reference field="3" count="1">
            <x v="11"/>
          </reference>
          <reference field="4" count="1">
            <x v="11"/>
          </reference>
          <reference field="6" count="14">
            <x v="0"/>
            <x v="1"/>
            <x v="6"/>
            <x v="8"/>
            <x v="10"/>
            <x v="11"/>
            <x v="12"/>
            <x v="15"/>
            <x v="16"/>
            <x v="17"/>
            <x v="18"/>
            <x v="19"/>
            <x v="20"/>
            <x v="21"/>
          </reference>
        </references>
      </pivotArea>
    </format>
    <format dxfId="269">
      <pivotArea outline="0" fieldPosition="0" dataOnly="0" labelOnly="1">
        <references count="4">
          <reference field="2" count="1">
            <x v="4"/>
          </reference>
          <reference field="3" count="1">
            <x v="12"/>
          </reference>
          <reference field="4" count="1">
            <x v="12"/>
          </reference>
          <reference field="6" count="4">
            <x v="13"/>
            <x v="14"/>
            <x v="19"/>
            <x v="20"/>
          </reference>
        </references>
      </pivotArea>
    </format>
    <format dxfId="269">
      <pivotArea outline="0" fieldPosition="0" dataOnly="0" labelOnly="1">
        <references count="4">
          <reference field="2" count="1">
            <x v="4"/>
          </reference>
          <reference field="3" count="1">
            <x v="13"/>
          </reference>
          <reference field="4" count="1">
            <x v="13"/>
          </reference>
          <reference field="6" count="1">
            <x v="16"/>
          </reference>
        </references>
      </pivotArea>
    </format>
    <format dxfId="269">
      <pivotArea outline="0" fieldPosition="0" dataOnly="0" labelOnly="1">
        <references count="4">
          <reference field="2" count="1">
            <x v="4"/>
          </reference>
          <reference field="3" count="1">
            <x v="14"/>
          </reference>
          <reference field="4" count="1">
            <x v="14"/>
          </reference>
          <reference field="6" count="1">
            <x v="19"/>
          </reference>
        </references>
      </pivotArea>
    </format>
    <format dxfId="257">
      <pivotArea outline="0" fieldPosition="0" dataOnly="0" labelOnly="1">
        <references count="2">
          <reference field="3" count="1">
            <x v="13"/>
          </reference>
          <reference field="4" count="1">
            <x v="13"/>
          </reference>
        </references>
      </pivotArea>
    </format>
    <format dxfId="257">
      <pivotArea outline="0" fieldPosition="0" dataOnly="0" labelOnly="1">
        <references count="4">
          <reference field="2" count="1">
            <x v="4"/>
          </reference>
          <reference field="3" count="1">
            <x v="12"/>
          </reference>
          <reference field="4" count="1">
            <x v="12"/>
          </reference>
          <reference field="6" count="4">
            <x v="13"/>
            <x v="14"/>
            <x v="19"/>
            <x v="20"/>
          </reference>
        </references>
      </pivotArea>
    </format>
    <format dxfId="257">
      <pivotArea outline="0" fieldPosition="0" dataOnly="0" labelOnly="1">
        <references count="2">
          <reference field="3" count="1">
            <x v="14"/>
          </reference>
          <reference field="4" count="1">
            <x v="14"/>
          </reference>
        </references>
      </pivotArea>
    </format>
    <format dxfId="257">
      <pivotArea outline="0" fieldPosition="0" dataOnly="0" labelOnly="1">
        <references count="4">
          <reference field="2" count="1">
            <x v="4"/>
          </reference>
          <reference field="3" count="1">
            <x v="12"/>
          </reference>
          <reference field="4" count="1">
            <x v="12"/>
          </reference>
          <reference field="6" count="4">
            <x v="12"/>
            <x v="13"/>
            <x v="14"/>
            <x v="20"/>
          </reference>
        </references>
      </pivotArea>
    </format>
    <format dxfId="257">
      <pivotArea outline="0" fieldPosition="0" dataOnly="0" labelOnly="1">
        <references count="4">
          <reference field="2" count="1">
            <x v="4"/>
          </reference>
          <reference field="3" count="1">
            <x v="14"/>
          </reference>
          <reference field="4" count="1">
            <x v="14"/>
          </reference>
          <reference field="6" count="5">
            <x v="12"/>
            <x v="14"/>
            <x v="16"/>
            <x v="19"/>
            <x v="20"/>
          </reference>
        </references>
      </pivotArea>
    </format>
    <format dxfId="257">
      <pivotArea outline="0" fieldPosition="0" dataOnly="0" labelOnly="1">
        <references count="4">
          <reference field="2" count="1">
            <x v="5"/>
          </reference>
          <reference field="3" count="1">
            <x v="1"/>
          </reference>
          <reference field="4" count="1">
            <x v="1"/>
          </reference>
          <reference field="6" count="1">
            <x v="4"/>
          </reference>
        </references>
      </pivotArea>
    </format>
    <format dxfId="257">
      <pivotArea outline="0" fieldPosition="0" dataOnly="0" labelOnly="1">
        <references count="4">
          <reference field="2" count="1">
            <x v="3"/>
          </reference>
          <reference field="3" count="1">
            <x v="5"/>
          </reference>
          <reference field="4" count="1">
            <x v="5"/>
          </reference>
          <reference field="6" count="4">
            <x v="11"/>
            <x v="12"/>
            <x v="15"/>
            <x v="19"/>
          </reference>
        </references>
      </pivotArea>
    </format>
    <format dxfId="257">
      <pivotArea outline="0" fieldPosition="0" dataOnly="0" labelOnly="1">
        <references count="4">
          <reference field="2" count="1">
            <x v="3"/>
          </reference>
          <reference field="3" count="1">
            <x v="6"/>
          </reference>
          <reference field="4" count="1">
            <x v="6"/>
          </reference>
          <reference field="6" count="5">
            <x v="17"/>
            <x v="18"/>
            <x v="19"/>
            <x v="20"/>
            <x v="21"/>
          </reference>
        </references>
      </pivotArea>
    </format>
    <format dxfId="257">
      <pivotArea outline="0" fieldPosition="0" dataOnly="0" labelOnly="1">
        <references count="4">
          <reference field="2" count="1">
            <x v="3"/>
          </reference>
          <reference field="3" count="1">
            <x v="7"/>
          </reference>
          <reference field="4" count="1">
            <x v="7"/>
          </reference>
          <reference field="6" count="1">
            <x v="16"/>
          </reference>
        </references>
      </pivotArea>
    </format>
    <format dxfId="257">
      <pivotArea outline="0" fieldPosition="0" dataOnly="0" labelOnly="1">
        <references count="4">
          <reference field="2" count="1">
            <x v="1"/>
          </reference>
          <reference field="3" count="1">
            <x v="8"/>
          </reference>
          <reference field="4" count="1">
            <x v="8"/>
          </reference>
          <reference field="6" count="2">
            <x v="0"/>
            <x v="6"/>
          </reference>
        </references>
      </pivotArea>
    </format>
    <format dxfId="257">
      <pivotArea outline="0" fieldPosition="0" dataOnly="0" labelOnly="1">
        <references count="4">
          <reference field="2" count="1">
            <x v="1"/>
          </reference>
          <reference field="3" count="1">
            <x v="9"/>
          </reference>
          <reference field="4" count="1">
            <x v="9"/>
          </reference>
          <reference field="6" count="6">
            <x v="0"/>
            <x v="1"/>
            <x v="2"/>
            <x v="6"/>
            <x v="8"/>
            <x v="10"/>
          </reference>
        </references>
      </pivotArea>
    </format>
    <format dxfId="257">
      <pivotArea outline="0" fieldPosition="0" dataOnly="0" labelOnly="1">
        <references count="4">
          <reference field="2" count="1">
            <x v="1"/>
          </reference>
          <reference field="3" count="1">
            <x v="10"/>
          </reference>
          <reference field="4" count="1">
            <x v="10"/>
          </reference>
          <reference field="6" count="10">
            <x v="0"/>
            <x v="1"/>
            <x v="2"/>
            <x v="6"/>
            <x v="8"/>
            <x v="10"/>
            <x v="11"/>
            <x v="12"/>
            <x v="15"/>
            <x v="19"/>
          </reference>
        </references>
      </pivotArea>
    </format>
    <format dxfId="257">
      <pivotArea outline="0" fieldPosition="0" dataOnly="0" labelOnly="1">
        <references count="4">
          <reference field="2" count="1">
            <x v="1"/>
          </reference>
          <reference field="3" count="1">
            <x v="11"/>
          </reference>
          <reference field="4" count="1">
            <x v="11"/>
          </reference>
          <reference field="6" count="15">
            <x v="0"/>
            <x v="1"/>
            <x v="2"/>
            <x v="6"/>
            <x v="8"/>
            <x v="10"/>
            <x v="11"/>
            <x v="12"/>
            <x v="15"/>
            <x v="16"/>
            <x v="17"/>
            <x v="18"/>
            <x v="19"/>
            <x v="20"/>
            <x v="21"/>
          </reference>
        </references>
      </pivotArea>
    </format>
    <format dxfId="257">
      <pivotArea outline="0" fieldPosition="0" dataOnly="0" labelOnly="1">
        <references count="4">
          <reference field="2" count="1">
            <x v="4"/>
          </reference>
          <reference field="3" count="1">
            <x v="12"/>
          </reference>
          <reference field="4" count="1">
            <x v="12"/>
          </reference>
          <reference field="6" count="3">
            <x v="12"/>
            <x v="13"/>
            <x v="20"/>
          </reference>
        </references>
      </pivotArea>
    </format>
    <format dxfId="257">
      <pivotArea outline="0" fieldPosition="0" dataOnly="0" labelOnly="1">
        <references count="4">
          <reference field="2" count="1">
            <x v="4"/>
          </reference>
          <reference field="3" count="1">
            <x v="13"/>
          </reference>
          <reference field="4" count="1">
            <x v="13"/>
          </reference>
          <reference field="6" count="1">
            <x v="16"/>
          </reference>
        </references>
      </pivotArea>
    </format>
    <format dxfId="257">
      <pivotArea outline="0" fieldPosition="0" dataOnly="0" labelOnly="1">
        <references count="4">
          <reference field="2" count="1">
            <x v="4"/>
          </reference>
          <reference field="3" count="1">
            <x v="14"/>
          </reference>
          <reference field="4" count="1">
            <x v="14"/>
          </reference>
          <reference field="6" count="4">
            <x v="12"/>
            <x v="16"/>
            <x v="19"/>
            <x v="20"/>
          </reference>
        </references>
      </pivotArea>
    </format>
    <format dxfId="271">
      <pivotArea outline="0" fieldPosition="0" dataOnly="0" labelOnly="1">
        <references count="4">
          <reference field="2" count="1">
            <x v="5"/>
          </reference>
          <reference field="3" count="1">
            <x v="1"/>
          </reference>
          <reference field="4" count="1">
            <x v="1"/>
          </reference>
          <reference field="6" count="1">
            <x v="4"/>
          </reference>
        </references>
      </pivotArea>
    </format>
    <format dxfId="271">
      <pivotArea outline="0" fieldPosition="0" dataOnly="0" labelOnly="1">
        <references count="4">
          <reference field="2" count="1">
            <x v="3"/>
          </reference>
          <reference field="3" count="1">
            <x v="5"/>
          </reference>
          <reference field="4" count="1">
            <x v="5"/>
          </reference>
          <reference field="6" count="4">
            <x v="11"/>
            <x v="12"/>
            <x v="15"/>
            <x v="19"/>
          </reference>
        </references>
      </pivotArea>
    </format>
    <format dxfId="271">
      <pivotArea outline="0" fieldPosition="0" dataOnly="0" labelOnly="1">
        <references count="4">
          <reference field="2" count="1">
            <x v="3"/>
          </reference>
          <reference field="3" count="1">
            <x v="6"/>
          </reference>
          <reference field="4" count="1">
            <x v="6"/>
          </reference>
          <reference field="6" count="5">
            <x v="17"/>
            <x v="18"/>
            <x v="19"/>
            <x v="20"/>
            <x v="21"/>
          </reference>
        </references>
      </pivotArea>
    </format>
    <format dxfId="271">
      <pivotArea outline="0" fieldPosition="0" dataOnly="0" labelOnly="1">
        <references count="4">
          <reference field="2" count="1">
            <x v="3"/>
          </reference>
          <reference field="3" count="1">
            <x v="7"/>
          </reference>
          <reference field="4" count="1">
            <x v="7"/>
          </reference>
          <reference field="6" count="1">
            <x v="16"/>
          </reference>
        </references>
      </pivotArea>
    </format>
    <format dxfId="271">
      <pivotArea outline="0" fieldPosition="0" dataOnly="0" labelOnly="1">
        <references count="4">
          <reference field="2" count="1">
            <x v="1"/>
          </reference>
          <reference field="3" count="1">
            <x v="8"/>
          </reference>
          <reference field="4" count="1">
            <x v="8"/>
          </reference>
          <reference field="6" count="2">
            <x v="0"/>
            <x v="6"/>
          </reference>
        </references>
      </pivotArea>
    </format>
    <format dxfId="271">
      <pivotArea outline="0" fieldPosition="0" dataOnly="0" labelOnly="1">
        <references count="4">
          <reference field="2" count="1">
            <x v="1"/>
          </reference>
          <reference field="3" count="1">
            <x v="9"/>
          </reference>
          <reference field="4" count="1">
            <x v="9"/>
          </reference>
          <reference field="6" count="6">
            <x v="0"/>
            <x v="1"/>
            <x v="2"/>
            <x v="6"/>
            <x v="8"/>
            <x v="10"/>
          </reference>
        </references>
      </pivotArea>
    </format>
    <format dxfId="271">
      <pivotArea outline="0" fieldPosition="0" dataOnly="0" labelOnly="1">
        <references count="4">
          <reference field="2" count="1">
            <x v="1"/>
          </reference>
          <reference field="3" count="1">
            <x v="10"/>
          </reference>
          <reference field="4" count="1">
            <x v="10"/>
          </reference>
          <reference field="6" count="10">
            <x v="0"/>
            <x v="1"/>
            <x v="2"/>
            <x v="6"/>
            <x v="8"/>
            <x v="10"/>
            <x v="11"/>
            <x v="12"/>
            <x v="15"/>
            <x v="19"/>
          </reference>
        </references>
      </pivotArea>
    </format>
    <format dxfId="271">
      <pivotArea outline="0" fieldPosition="0" dataOnly="0" labelOnly="1">
        <references count="4">
          <reference field="2" count="1">
            <x v="1"/>
          </reference>
          <reference field="3" count="1">
            <x v="11"/>
          </reference>
          <reference field="4" count="1">
            <x v="11"/>
          </reference>
          <reference field="6" count="15">
            <x v="0"/>
            <x v="1"/>
            <x v="2"/>
            <x v="6"/>
            <x v="8"/>
            <x v="10"/>
            <x v="11"/>
            <x v="12"/>
            <x v="15"/>
            <x v="16"/>
            <x v="17"/>
            <x v="18"/>
            <x v="19"/>
            <x v="20"/>
            <x v="21"/>
          </reference>
        </references>
      </pivotArea>
    </format>
    <format dxfId="271">
      <pivotArea outline="0" fieldPosition="0" dataOnly="0" labelOnly="1">
        <references count="4">
          <reference field="2" count="1">
            <x v="4"/>
          </reference>
          <reference field="3" count="1">
            <x v="12"/>
          </reference>
          <reference field="4" count="1">
            <x v="12"/>
          </reference>
          <reference field="6" count="4">
            <x v="13"/>
            <x v="14"/>
            <x v="19"/>
            <x v="20"/>
          </reference>
        </references>
      </pivotArea>
    </format>
    <format dxfId="271">
      <pivotArea outline="0" fieldPosition="0" dataOnly="0" labelOnly="1">
        <references count="4">
          <reference field="2" count="1">
            <x v="4"/>
          </reference>
          <reference field="3" count="1">
            <x v="13"/>
          </reference>
          <reference field="4" count="1">
            <x v="13"/>
          </reference>
          <reference field="6" count="1">
            <x v="16"/>
          </reference>
        </references>
      </pivotArea>
    </format>
    <format dxfId="271">
      <pivotArea outline="0" fieldPosition="0" dataOnly="0" labelOnly="1">
        <references count="4">
          <reference field="2" count="1">
            <x v="4"/>
          </reference>
          <reference field="3" count="1">
            <x v="14"/>
          </reference>
          <reference field="4" count="1">
            <x v="14"/>
          </reference>
          <reference field="6" count="5">
            <x v="12"/>
            <x v="14"/>
            <x v="16"/>
            <x v="19"/>
            <x v="20"/>
          </reference>
        </references>
      </pivotArea>
    </format>
    <format dxfId="269">
      <pivotArea outline="0" fieldPosition="0" dataOnly="0" labelOnly="1">
        <references count="1">
          <reference field="6" count="0"/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roductCompositionMatrixPivot" cacheId="2" applyNumberFormats="0" applyBorderFormats="0" applyFontFormats="0" applyPatternFormats="0" applyAlignmentFormats="0" applyWidthHeightFormats="0" dataCaption="Data" showMissing="1" preserveFormatting="1" rowGrandTotals="0" colGrandTotals="0" itemPrintTitles="1" compactData="0" updatedVersion="2" indent="0" showMemberPropertyTips="1">
  <location ref="B9:Y25" firstHeaderRow="1" firstDataRow="2" firstDataCol="2"/>
  <pivotFields count="8">
    <pivotField compact="0" outline="0" subtotalTop="0" showAll="0"/>
    <pivotField compact="0" outline="0" subtotalTop="0" showAll="0"/>
    <pivotField compact="0" outline="0" subtotalTop="0" showAll="0" rankBy="0" defaultSubtotal="0"/>
    <pivotField axis="axisRow" compact="0" outline="0" subtotalTop="0" showAll="0" sortType="ascending" rankBy="0" defaultSubtotal="0">
      <items count="16">
        <item x="11"/>
        <item x="10"/>
        <item x="13"/>
        <item x="14"/>
        <item x="12"/>
        <item x="0"/>
        <item x="1"/>
        <item x="2"/>
        <item x="3"/>
        <item x="4"/>
        <item x="5"/>
        <item x="6"/>
        <item x="7"/>
        <item x="8"/>
        <item x="9"/>
        <item x="15"/>
      </items>
    </pivotField>
    <pivotField axis="axisRow" compact="0" outline="0" subtotalTop="0" showAll="0" sortType="ascending" rankBy="0" defaultSubtotal="0">
      <items count="16">
        <item x="11"/>
        <item x="10"/>
        <item x="13"/>
        <item x="14"/>
        <item x="12"/>
        <item x="0"/>
        <item x="1"/>
        <item x="2"/>
        <item x="3"/>
        <item x="4"/>
        <item x="5"/>
        <item x="6"/>
        <item x="7"/>
        <item x="8"/>
        <item x="9"/>
        <item x="15"/>
      </items>
    </pivotField>
    <pivotField compact="0" outline="0" subtotalTop="0" showAll="0" defaultSubtotal="0"/>
    <pivotField axis="axisCol" compact="0" outline="0" subtotalTop="0" showAll="0" sortType="ascending" rankBy="0" defaultSubtotal="0">
      <items count="23">
        <item x="9"/>
        <item x="11"/>
        <item x="17"/>
        <item x="19"/>
        <item x="16"/>
        <item x="18"/>
        <item x="10"/>
        <item x="21"/>
        <item x="12"/>
        <item x="20"/>
        <item x="13"/>
        <item x="3"/>
        <item x="2"/>
        <item x="14"/>
        <item x="15"/>
        <item x="0"/>
        <item x="8"/>
        <item x="7"/>
        <item x="4"/>
        <item x="1"/>
        <item x="6"/>
        <item x="5"/>
        <item h="1" x="22"/>
      </items>
    </pivotField>
    <pivotField dataField="1" compact="0" outline="0" subtotalTop="0" showAll="0"/>
  </pivotFields>
  <rowFields count="2">
    <field x="3"/>
    <field x="4"/>
  </rowFields>
  <rowItems count="15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</rowItems>
  <colFields count="1">
    <field x="6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colItems>
  <dataFields count="1">
    <dataField name="Max of Ind" fld="7" subtotal="max" baseField="0" baseItem="0" numFmtId="1"/>
  </dataFields>
  <formats count="39">
    <format dxfId="239">
      <pivotArea outline="0" fieldPosition="0" dataOnly="0" type="all"/>
    </format>
    <format dxfId="240">
      <pivotArea outline="0" fieldPosition="0" dataOnly="0" type="all"/>
    </format>
    <format dxfId="241">
      <pivotArea outline="0" fieldPosition="255" dataOnly="0" field="2" labelOnly="1" type="button"/>
    </format>
    <format dxfId="242">
      <pivotArea outline="0" fieldPosition="255" dataOnly="0" field="2" labelOnly="1" type="button"/>
    </format>
    <format dxfId="245">
      <pivotArea outline="0" fieldPosition="0" dataOnly="0" labelOnly="1" type="topRight"/>
    </format>
    <format dxfId="246">
      <pivotArea outline="0" fieldPosition="0" dataOnly="0" type="all"/>
    </format>
    <format dxfId="247">
      <pivotArea outline="0" fieldPosition="255" dataOnly="0" field="2" labelOnly="1" type="button"/>
    </format>
    <format dxfId="248">
      <pivotArea outline="0" fieldPosition="0" dataOnly="0" labelOnly="1" type="origin"/>
    </format>
    <format dxfId="248">
      <pivotArea outline="0" fieldPosition="255" dataOnly="0" field="2" labelOnly="1" type="button"/>
    </format>
    <format dxfId="248">
      <pivotArea outline="0" fieldPosition="0" axis="axisRow" dataOnly="0" field="3" labelOnly="1" type="button"/>
    </format>
    <format dxfId="249">
      <pivotArea outline="0" fieldPosition="255" dataOnly="0" field="5" labelOnly="1" type="button"/>
    </format>
    <format dxfId="251">
      <pivotArea outline="0" fieldPosition="0" dataOnly="0" labelOnly="1">
        <references count="1">
          <reference field="3" count="0"/>
        </references>
      </pivotArea>
    </format>
    <format dxfId="260">
      <pivotArea outline="0" fieldPosition="0" dataOnly="0" labelOnly="1" type="origin"/>
    </format>
    <format dxfId="260">
      <pivotArea outline="0" fieldPosition="0" axis="axisRow" dataOnly="0" field="3" labelOnly="1" type="button"/>
    </format>
    <format dxfId="260">
      <pivotArea outline="0" fieldPosition="1" axis="axisRow" dataOnly="0" field="4" labelOnly="1" type="button"/>
    </format>
    <format dxfId="260">
      <pivotArea outline="0" fieldPosition="255" dataOnly="0" field="5" labelOnly="1" type="button"/>
    </format>
    <format dxfId="255">
      <pivotArea outline="0" fieldPosition="255" dataOnly="0" field="5" labelOnly="1" type="button"/>
    </format>
    <format dxfId="261">
      <pivotArea outline="0" fieldPosition="0"/>
    </format>
    <format dxfId="257">
      <pivotArea outline="0" fieldPosition="0" dataOnly="0" labelOnly="1">
        <references count="1">
          <reference field="3" count="0"/>
        </references>
      </pivotArea>
    </format>
    <format dxfId="257">
      <pivotArea outline="0" fieldPosition="0" dataOnly="0" labelOnly="1">
        <references count="2">
          <reference field="3" count="0"/>
          <reference field="4" count="0"/>
        </references>
      </pivotArea>
    </format>
    <format dxfId="262">
      <pivotArea outline="0" fieldPosition="0"/>
    </format>
    <format dxfId="263">
      <pivotArea outline="0" fieldPosition="0"/>
    </format>
    <format dxfId="263">
      <pivotArea outline="0" fieldPosition="0" dataOnly="0" labelOnly="1" type="origin"/>
    </format>
    <format dxfId="263">
      <pivotArea outline="0" fieldPosition="0" axis="axisRow" dataOnly="0" field="3" labelOnly="1" type="button"/>
    </format>
    <format dxfId="263">
      <pivotArea outline="0" fieldPosition="1" axis="axisRow" dataOnly="0" field="4" labelOnly="1" type="button"/>
    </format>
    <format dxfId="263">
      <pivotArea outline="0" fieldPosition="0" axis="axisCol" dataOnly="0" field="6" labelOnly="1" type="button"/>
    </format>
    <format dxfId="263">
      <pivotArea outline="0" fieldPosition="0" dataOnly="0" labelOnly="1" type="topRight"/>
    </format>
    <format dxfId="263">
      <pivotArea outline="0" fieldPosition="0" dataOnly="0" labelOnly="1">
        <references count="1">
          <reference field="6" count="0"/>
        </references>
      </pivotArea>
    </format>
    <format dxfId="268">
      <pivotArea outline="0" fieldPosition="0" dataOnly="0" labelOnly="1">
        <references count="1">
          <reference field="6" count="0"/>
        </references>
      </pivotArea>
    </format>
    <format dxfId="241">
      <pivotArea outline="0" fieldPosition="0" dataOnly="0" labelOnly="1" offset="A1" type="origin"/>
    </format>
    <format dxfId="272">
      <pivotArea outline="0" fieldPosition="0"/>
    </format>
    <format dxfId="257">
      <pivotArea outline="0" fieldPosition="0">
        <references count="1"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57">
      <pivotArea outline="0" fieldPosition="0" dataOnly="0" labelOnly="1">
        <references count="1"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57">
      <pivotArea outline="0" fieldPosition="0" dataOnly="0" labelOnly="1">
        <references count="2">
          <reference field="3" count="1">
            <x v="5"/>
          </reference>
          <reference field="4" count="1">
            <x v="5"/>
          </reference>
        </references>
      </pivotArea>
    </format>
    <format dxfId="257">
      <pivotArea outline="0" fieldPosition="0" dataOnly="0" labelOnly="1">
        <references count="2">
          <reference field="3" count="1">
            <x v="6"/>
          </reference>
          <reference field="4" count="1">
            <x v="6"/>
          </reference>
        </references>
      </pivotArea>
    </format>
    <format dxfId="257">
      <pivotArea outline="0" fieldPosition="0" dataOnly="0" labelOnly="1">
        <references count="2">
          <reference field="3" count="1">
            <x v="7"/>
          </reference>
          <reference field="4" count="1">
            <x v="7"/>
          </reference>
        </references>
      </pivotArea>
    </format>
    <format dxfId="257">
      <pivotArea outline="0" fieldPosition="0">
        <references count="1">
          <reference field="3" count="4">
            <x v="11"/>
            <x v="12"/>
            <x v="13"/>
            <x v="14"/>
          </reference>
        </references>
      </pivotArea>
    </format>
    <format dxfId="257">
      <pivotArea outline="0" fieldPosition="0" dataOnly="0" labelOnly="1">
        <references count="1">
          <reference field="3" count="4">
            <x v="11"/>
            <x v="12"/>
            <x v="13"/>
            <x v="14"/>
          </reference>
        </references>
      </pivotArea>
    </format>
    <format dxfId="273">
      <pivotArea outline="0" fieldPosition="0">
        <references count="1">
          <reference field="6" count="1">
            <x v="2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MigrationPivot" cacheId="1" applyNumberFormats="0" applyBorderFormats="0" applyFontFormats="0" applyPatternFormats="0" applyAlignmentFormats="0" applyWidthHeightFormats="0" dataCaption="Data" showMissing="1" preserveFormatting="1" rowGrandTotals="0" colGrandTotals="0" itemPrintTitles="1" compactData="0" updatedVersion="2" indent="0" showMemberPropertyTips="1">
  <location ref="C9:F87" firstHeaderRow="2" firstDataRow="2" firstDataCol="3"/>
  <pivotFields count="4">
    <pivotField axis="axisRow" compact="0" outline="0" subtotalTop="0" showAll="0" sortType="ascending" rankBy="0" defaultSubtotal="0">
      <items count="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75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6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sortType="ascending" defaultSubtotal="0">
      <items count="16">
        <item x="9"/>
        <item x="7"/>
        <item x="10"/>
        <item x="11"/>
        <item x="1"/>
        <item x="14"/>
        <item x="2"/>
        <item x="3"/>
        <item x="8"/>
        <item x="0"/>
        <item x="4"/>
        <item x="5"/>
        <item x="6"/>
        <item x="12"/>
        <item x="13"/>
        <item x="15"/>
      </items>
    </pivotField>
    <pivotField dataField="1" compact="0" outline="0" subtotalTop="0" showAll="0"/>
  </pivotFields>
  <rowFields count="3">
    <field x="0"/>
    <field x="1"/>
    <field x="2"/>
  </rowFields>
  <rowItems count="77">
    <i>
      <x/>
      <x/>
      <x v="9"/>
    </i>
    <i>
      <x v="1"/>
      <x/>
      <x v="9"/>
    </i>
    <i>
      <x v="2"/>
      <x/>
      <x v="9"/>
    </i>
    <i>
      <x v="3"/>
      <x/>
      <x v="4"/>
    </i>
    <i>
      <x v="4"/>
      <x/>
      <x v="4"/>
    </i>
    <i>
      <x v="5"/>
      <x/>
      <x v="4"/>
    </i>
    <i>
      <x v="6"/>
      <x/>
      <x v="4"/>
    </i>
    <i>
      <x v="7"/>
      <x/>
      <x v="4"/>
    </i>
    <i>
      <x v="8"/>
      <x/>
      <x v="4"/>
    </i>
    <i>
      <x v="9"/>
      <x/>
      <x v="6"/>
    </i>
    <i>
      <x v="10"/>
      <x/>
      <x v="6"/>
    </i>
    <i>
      <x v="11"/>
      <x/>
      <x v="6"/>
    </i>
    <i>
      <x v="12"/>
      <x/>
      <x v="7"/>
    </i>
    <i>
      <x v="13"/>
      <x/>
      <x v="7"/>
    </i>
    <i>
      <x v="14"/>
      <x/>
      <x v="10"/>
    </i>
    <i>
      <x v="15"/>
      <x/>
      <x v="11"/>
    </i>
    <i>
      <x v="16"/>
      <x/>
      <x v="10"/>
    </i>
    <i>
      <x v="17"/>
      <x/>
      <x v="11"/>
    </i>
    <i>
      <x v="18"/>
      <x/>
      <x v="12"/>
    </i>
    <i>
      <x v="19"/>
      <x/>
      <x v="6"/>
    </i>
    <i>
      <x v="20"/>
      <x/>
      <x v="6"/>
    </i>
    <i>
      <x v="21"/>
      <x/>
      <x v="9"/>
    </i>
    <i>
      <x v="22"/>
      <x/>
      <x v="1"/>
    </i>
    <i>
      <x v="23"/>
      <x/>
      <x v="9"/>
    </i>
    <i>
      <x v="24"/>
      <x/>
      <x v="4"/>
    </i>
    <i>
      <x v="25"/>
      <x/>
      <x v="4"/>
    </i>
    <i>
      <x v="26"/>
      <x/>
      <x v="4"/>
    </i>
    <i>
      <x v="27"/>
      <x/>
      <x v="4"/>
    </i>
    <i>
      <x v="28"/>
      <x/>
      <x v="4"/>
    </i>
    <i>
      <x v="29"/>
      <x/>
      <x v="4"/>
    </i>
    <i>
      <x v="30"/>
      <x/>
      <x v="4"/>
    </i>
    <i>
      <x v="31"/>
      <x/>
      <x v="4"/>
    </i>
    <i>
      <x v="32"/>
      <x/>
      <x v="6"/>
    </i>
    <i>
      <x v="33"/>
      <x/>
      <x v="6"/>
    </i>
    <i>
      <x v="34"/>
      <x/>
      <x v="6"/>
    </i>
    <i>
      <x v="35"/>
      <x/>
      <x v="6"/>
    </i>
    <i>
      <x v="36"/>
      <x/>
      <x v="6"/>
    </i>
    <i>
      <x v="37"/>
      <x/>
      <x v="7"/>
    </i>
    <i>
      <x v="38"/>
      <x/>
      <x v="7"/>
    </i>
    <i>
      <x v="39"/>
      <x/>
      <x v="7"/>
    </i>
    <i>
      <x v="40"/>
      <x/>
      <x v="7"/>
    </i>
    <i>
      <x v="41"/>
      <x/>
      <x v="7"/>
    </i>
    <i>
      <x v="42"/>
      <x/>
      <x v="10"/>
    </i>
    <i>
      <x v="43"/>
      <x/>
      <x v="11"/>
    </i>
    <i>
      <x v="44"/>
      <x/>
      <x v="12"/>
    </i>
    <i>
      <x v="45"/>
      <x/>
      <x v="12"/>
    </i>
    <i>
      <x v="46"/>
      <x/>
      <x v="12"/>
    </i>
    <i>
      <x v="47"/>
      <x/>
      <x v="8"/>
    </i>
    <i>
      <x v="48"/>
      <x/>
      <x v="6"/>
    </i>
    <i>
      <x v="49"/>
      <x/>
      <x v="6"/>
    </i>
    <i>
      <x v="50"/>
      <x/>
      <x/>
    </i>
    <i>
      <x v="51"/>
      <x/>
      <x v="9"/>
    </i>
    <i>
      <x v="52"/>
      <x/>
      <x v="2"/>
    </i>
    <i>
      <x v="53"/>
      <x/>
      <x v="3"/>
    </i>
    <i>
      <x v="54"/>
      <x/>
      <x v="4"/>
    </i>
    <i>
      <x v="55"/>
      <x/>
      <x v="5"/>
    </i>
    <i>
      <x v="56"/>
      <x/>
      <x v="6"/>
    </i>
    <i>
      <x v="57"/>
      <x/>
      <x v="6"/>
    </i>
    <i>
      <x v="58"/>
      <x/>
      <x v="7"/>
    </i>
    <i>
      <x v="59"/>
      <x/>
      <x v="7"/>
    </i>
    <i>
      <x v="60"/>
      <x/>
      <x v="7"/>
    </i>
    <i>
      <x v="61"/>
      <x/>
      <x v="10"/>
    </i>
    <i>
      <x v="62"/>
      <x/>
      <x v="12"/>
    </i>
    <i>
      <x v="63"/>
      <x/>
      <x v="8"/>
    </i>
    <i>
      <x v="64"/>
      <x/>
      <x v="6"/>
    </i>
    <i>
      <x v="65"/>
      <x/>
      <x v="6"/>
    </i>
    <i>
      <x v="66"/>
      <x/>
      <x v="13"/>
    </i>
    <i>
      <x v="67"/>
      <x/>
      <x v="13"/>
    </i>
    <i>
      <x v="68"/>
      <x/>
      <x v="13"/>
    </i>
    <i>
      <x v="69"/>
      <x/>
      <x v="13"/>
    </i>
    <i>
      <x v="70"/>
      <x/>
      <x v="14"/>
    </i>
    <i>
      <x v="71"/>
      <x/>
      <x v="14"/>
    </i>
    <i>
      <x v="72"/>
      <x/>
      <x v="14"/>
    </i>
    <i>
      <x v="73"/>
      <x/>
      <x v="14"/>
    </i>
    <i>
      <x v="74"/>
      <x/>
      <x v="14"/>
    </i>
    <i>
      <x v="75"/>
      <x/>
      <x v="14"/>
    </i>
    <i>
      <x v="76"/>
      <x v="1"/>
      <x v="15"/>
    </i>
  </rowItems>
  <colItems count="1">
    <i/>
  </colItems>
  <dataFields count="1">
    <dataField name="Count of ID" fld="3" subtotal="count" baseField="0" baseItem="0"/>
  </dataFields>
  <formats count="87">
    <format dxfId="239">
      <pivotArea outline="0" fieldPosition="0" dataOnly="0" type="all"/>
    </format>
    <format dxfId="240">
      <pivotArea outline="0" fieldPosition="0" dataOnly="0" type="all"/>
    </format>
    <format dxfId="245">
      <pivotArea outline="0" fieldPosition="0" dataOnly="0" labelOnly="1" type="topRight"/>
    </format>
    <format dxfId="246">
      <pivotArea outline="0" fieldPosition="0" dataOnly="0" type="all"/>
    </format>
    <format dxfId="248">
      <pivotArea outline="0" fieldPosition="0" dataOnly="0" labelOnly="1" type="origin"/>
    </format>
    <format dxfId="260">
      <pivotArea outline="0" fieldPosition="0" dataOnly="0" labelOnly="1" type="origin"/>
    </format>
    <format dxfId="261">
      <pivotArea outline="0" fieldPosition="0"/>
    </format>
    <format dxfId="262">
      <pivotArea outline="0" fieldPosition="0"/>
    </format>
    <format dxfId="263">
      <pivotArea outline="0" fieldPosition="0"/>
    </format>
    <format dxfId="263">
      <pivotArea outline="0" fieldPosition="0" dataOnly="0" labelOnly="1" type="origin"/>
    </format>
    <format dxfId="263">
      <pivotArea outline="0" fieldPosition="0" dataOnly="0" labelOnly="1" type="topRight"/>
    </format>
    <format dxfId="241">
      <pivotArea outline="0" fieldPosition="0" dataOnly="0" labelOnly="1" offset="A1" type="origin"/>
    </format>
    <format dxfId="269">
      <pivotArea outline="0" fieldPosition="0"/>
    </format>
    <format dxfId="269">
      <pivotArea outline="0" fieldPosition="0" dataOnly="0" labelOnly="1" type="topRight"/>
    </format>
    <format dxfId="270">
      <pivotArea outline="0" fieldPosition="0"/>
    </format>
    <format dxfId="270">
      <pivotArea outline="0" fieldPosition="0" dataOnly="0" labelOnly="1" type="topRight"/>
    </format>
    <format dxfId="274">
      <pivotArea outline="0" fieldPosition="0" axis="axisRow" dataOnly="0" field="0" labelOnly="1" type="button"/>
    </format>
    <format dxfId="274">
      <pivotArea outline="0" fieldPosition="255" dataOnly="0" field="3" labelOnly="1" type="button"/>
    </format>
    <format dxfId="274">
      <pivotArea outline="0" fieldPosition="2" axis="axisRow" dataOnly="0" field="2" labelOnly="1" type="button"/>
    </format>
    <format dxfId="257">
      <pivotArea outline="0" fieldPosition="0" axis="axisRow" dataOnly="0" field="0" labelOnly="1" type="button"/>
    </format>
    <format dxfId="257">
      <pivotArea outline="0" fieldPosition="255" dataOnly="0" field="3" labelOnly="1" type="button"/>
    </format>
    <format dxfId="257">
      <pivotArea outline="0" fieldPosition="2" axis="axisRow" dataOnly="0" field="2" labelOnly="1" type="button"/>
    </format>
    <format dxfId="275">
      <pivotArea outline="0" fieldPosition="1" axis="axisRow" dataOnly="0" field="1" labelOnly="1" type="button"/>
    </format>
    <format dxfId="257">
      <pivotArea outline="0" fieldPosition="0" dataOnly="0" labelOnly="1">
        <references count="1">
          <reference field="0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257">
      <pivotArea outline="0" fieldPosition="0" dataOnly="0" labelOnly="1">
        <references count="1">
          <reference field="0" count="29">
            <x v="47"/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</reference>
        </references>
      </pivotArea>
    </format>
    <format dxfId="257">
      <pivotArea outline="0" fieldPosition="0" dataOnly="0" labelOnly="1">
        <references count="2">
          <reference field="0" count="1">
            <x v="76"/>
          </reference>
          <reference field="1" count="1">
            <x v="1"/>
          </reference>
        </references>
      </pivotArea>
    </format>
    <format dxfId="257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9"/>
          </reference>
        </references>
      </pivotArea>
    </format>
    <format dxfId="257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9"/>
          </reference>
        </references>
      </pivotArea>
    </format>
    <format dxfId="257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9"/>
          </reference>
        </references>
      </pivotArea>
    </format>
    <format dxfId="257">
      <pivotArea outline="0" fieldPosition="0" dataOnly="0" labelOnly="1">
        <references count="3">
          <reference field="0" count="1">
            <x v="9"/>
          </reference>
          <reference field="1" count="1">
            <x v="0"/>
          </reference>
          <reference field="2" count="1">
            <x v="6"/>
          </reference>
        </references>
      </pivotArea>
    </format>
    <format dxfId="257">
      <pivotArea outline="0" fieldPosition="0" dataOnly="0" labelOnly="1">
        <references count="3">
          <reference field="0" count="1">
            <x v="10"/>
          </reference>
          <reference field="1" count="1">
            <x v="0"/>
          </reference>
          <reference field="2" count="1">
            <x v="6"/>
          </reference>
        </references>
      </pivotArea>
    </format>
    <format dxfId="257">
      <pivotArea outline="0" fieldPosition="0" dataOnly="0" labelOnly="1">
        <references count="3">
          <reference field="0" count="1">
            <x v="11"/>
          </reference>
          <reference field="1" count="1">
            <x v="0"/>
          </reference>
          <reference field="2" count="1">
            <x v="6"/>
          </reference>
        </references>
      </pivotArea>
    </format>
    <format dxfId="257">
      <pivotArea outline="0" fieldPosition="0" dataOnly="0" labelOnly="1">
        <references count="3">
          <reference field="0" count="1">
            <x v="12"/>
          </reference>
          <reference field="1" count="1">
            <x v="0"/>
          </reference>
          <reference field="2" count="1">
            <x v="7"/>
          </reference>
        </references>
      </pivotArea>
    </format>
    <format dxfId="257">
      <pivotArea outline="0" fieldPosition="0" dataOnly="0" labelOnly="1">
        <references count="3">
          <reference field="0" count="1">
            <x v="13"/>
          </reference>
          <reference field="1" count="1">
            <x v="0"/>
          </reference>
          <reference field="2" count="1">
            <x v="7"/>
          </reference>
        </references>
      </pivotArea>
    </format>
    <format dxfId="257">
      <pivotArea outline="0" fieldPosition="0" dataOnly="0" labelOnly="1">
        <references count="3">
          <reference field="0" count="1">
            <x v="14"/>
          </reference>
          <reference field="1" count="1">
            <x v="0"/>
          </reference>
          <reference field="2" count="1">
            <x v="10"/>
          </reference>
        </references>
      </pivotArea>
    </format>
    <format dxfId="257">
      <pivotArea outline="0" fieldPosition="0" dataOnly="0" labelOnly="1">
        <references count="3">
          <reference field="0" count="1">
            <x v="15"/>
          </reference>
          <reference field="1" count="1">
            <x v="0"/>
          </reference>
          <reference field="2" count="1">
            <x v="11"/>
          </reference>
        </references>
      </pivotArea>
    </format>
    <format dxfId="257">
      <pivotArea outline="0" fieldPosition="0" dataOnly="0" labelOnly="1">
        <references count="3">
          <reference field="0" count="1">
            <x v="16"/>
          </reference>
          <reference field="1" count="1">
            <x v="0"/>
          </reference>
          <reference field="2" count="1">
            <x v="10"/>
          </reference>
        </references>
      </pivotArea>
    </format>
    <format dxfId="257">
      <pivotArea outline="0" fieldPosition="0" dataOnly="0" labelOnly="1">
        <references count="3">
          <reference field="0" count="1">
            <x v="17"/>
          </reference>
          <reference field="1" count="1">
            <x v="0"/>
          </reference>
          <reference field="2" count="1">
            <x v="11"/>
          </reference>
        </references>
      </pivotArea>
    </format>
    <format dxfId="257">
      <pivotArea outline="0" fieldPosition="0" dataOnly="0" labelOnly="1">
        <references count="3">
          <reference field="0" count="1">
            <x v="18"/>
          </reference>
          <reference field="1" count="1">
            <x v="0"/>
          </reference>
          <reference field="2" count="1">
            <x v="12"/>
          </reference>
        </references>
      </pivotArea>
    </format>
    <format dxfId="257">
      <pivotArea outline="0" fieldPosition="0" dataOnly="0" labelOnly="1">
        <references count="3">
          <reference field="0" count="1">
            <x v="19"/>
          </reference>
          <reference field="1" count="1">
            <x v="0"/>
          </reference>
          <reference field="2" count="1">
            <x v="6"/>
          </reference>
        </references>
      </pivotArea>
    </format>
    <format dxfId="257">
      <pivotArea outline="0" fieldPosition="0" dataOnly="0" labelOnly="1">
        <references count="3">
          <reference field="0" count="1">
            <x v="20"/>
          </reference>
          <reference field="1" count="1">
            <x v="0"/>
          </reference>
          <reference field="2" count="1">
            <x v="6"/>
          </reference>
        </references>
      </pivotArea>
    </format>
    <format dxfId="257">
      <pivotArea outline="0" fieldPosition="0" dataOnly="0" labelOnly="1">
        <references count="3">
          <reference field="0" count="1">
            <x v="21"/>
          </reference>
          <reference field="1" count="1">
            <x v="0"/>
          </reference>
          <reference field="2" count="1">
            <x v="9"/>
          </reference>
        </references>
      </pivotArea>
    </format>
    <format dxfId="257">
      <pivotArea outline="0" fieldPosition="0" dataOnly="0" labelOnly="1">
        <references count="3">
          <reference field="0" count="1">
            <x v="22"/>
          </reference>
          <reference field="1" count="1">
            <x v="0"/>
          </reference>
          <reference field="2" count="1">
            <x v="1"/>
          </reference>
        </references>
      </pivotArea>
    </format>
    <format dxfId="257">
      <pivotArea outline="0" fieldPosition="0" dataOnly="0" labelOnly="1">
        <references count="3">
          <reference field="0" count="1">
            <x v="23"/>
          </reference>
          <reference field="1" count="1">
            <x v="0"/>
          </reference>
          <reference field="2" count="1">
            <x v="9"/>
          </reference>
        </references>
      </pivotArea>
    </format>
    <format dxfId="257">
      <pivotArea outline="0" fieldPosition="0" dataOnly="0" labelOnly="1">
        <references count="3">
          <reference field="0" count="1">
            <x v="32"/>
          </reference>
          <reference field="1" count="1">
            <x v="0"/>
          </reference>
          <reference field="2" count="1">
            <x v="6"/>
          </reference>
        </references>
      </pivotArea>
    </format>
    <format dxfId="257">
      <pivotArea outline="0" fieldPosition="0" dataOnly="0" labelOnly="1">
        <references count="3">
          <reference field="0" count="1">
            <x v="33"/>
          </reference>
          <reference field="1" count="1">
            <x v="0"/>
          </reference>
          <reference field="2" count="1">
            <x v="6"/>
          </reference>
        </references>
      </pivotArea>
    </format>
    <format dxfId="257">
      <pivotArea outline="0" fieldPosition="0" dataOnly="0" labelOnly="1">
        <references count="3">
          <reference field="0" count="1">
            <x v="34"/>
          </reference>
          <reference field="1" count="1">
            <x v="0"/>
          </reference>
          <reference field="2" count="1">
            <x v="6"/>
          </reference>
        </references>
      </pivotArea>
    </format>
    <format dxfId="257">
      <pivotArea outline="0" fieldPosition="0" dataOnly="0" labelOnly="1">
        <references count="3">
          <reference field="0" count="1">
            <x v="35"/>
          </reference>
          <reference field="1" count="1">
            <x v="0"/>
          </reference>
          <reference field="2" count="1">
            <x v="6"/>
          </reference>
        </references>
      </pivotArea>
    </format>
    <format dxfId="257">
      <pivotArea outline="0" fieldPosition="0" dataOnly="0" labelOnly="1">
        <references count="3">
          <reference field="0" count="1">
            <x v="36"/>
          </reference>
          <reference field="1" count="1">
            <x v="0"/>
          </reference>
          <reference field="2" count="1">
            <x v="6"/>
          </reference>
        </references>
      </pivotArea>
    </format>
    <format dxfId="257">
      <pivotArea outline="0" fieldPosition="0" dataOnly="0" labelOnly="1">
        <references count="3">
          <reference field="0" count="1">
            <x v="37"/>
          </reference>
          <reference field="1" count="1">
            <x v="0"/>
          </reference>
          <reference field="2" count="1">
            <x v="7"/>
          </reference>
        </references>
      </pivotArea>
    </format>
    <format dxfId="257">
      <pivotArea outline="0" fieldPosition="0" dataOnly="0" labelOnly="1">
        <references count="3">
          <reference field="0" count="1">
            <x v="38"/>
          </reference>
          <reference field="1" count="1">
            <x v="0"/>
          </reference>
          <reference field="2" count="1">
            <x v="7"/>
          </reference>
        </references>
      </pivotArea>
    </format>
    <format dxfId="257">
      <pivotArea outline="0" fieldPosition="0" dataOnly="0" labelOnly="1">
        <references count="3">
          <reference field="0" count="1">
            <x v="39"/>
          </reference>
          <reference field="1" count="1">
            <x v="0"/>
          </reference>
          <reference field="2" count="1">
            <x v="7"/>
          </reference>
        </references>
      </pivotArea>
    </format>
    <format dxfId="257">
      <pivotArea outline="0" fieldPosition="0" dataOnly="0" labelOnly="1">
        <references count="3">
          <reference field="0" count="1">
            <x v="40"/>
          </reference>
          <reference field="1" count="1">
            <x v="0"/>
          </reference>
          <reference field="2" count="1">
            <x v="7"/>
          </reference>
        </references>
      </pivotArea>
    </format>
    <format dxfId="257">
      <pivotArea outline="0" fieldPosition="0" dataOnly="0" labelOnly="1">
        <references count="3">
          <reference field="0" count="1">
            <x v="41"/>
          </reference>
          <reference field="1" count="1">
            <x v="0"/>
          </reference>
          <reference field="2" count="1">
            <x v="7"/>
          </reference>
        </references>
      </pivotArea>
    </format>
    <format dxfId="257">
      <pivotArea outline="0" fieldPosition="0" dataOnly="0" labelOnly="1">
        <references count="3">
          <reference field="0" count="1">
            <x v="42"/>
          </reference>
          <reference field="1" count="1">
            <x v="0"/>
          </reference>
          <reference field="2" count="1">
            <x v="10"/>
          </reference>
        </references>
      </pivotArea>
    </format>
    <format dxfId="257">
      <pivotArea outline="0" fieldPosition="0" dataOnly="0" labelOnly="1">
        <references count="3">
          <reference field="0" count="1">
            <x v="43"/>
          </reference>
          <reference field="1" count="1">
            <x v="0"/>
          </reference>
          <reference field="2" count="1">
            <x v="11"/>
          </reference>
        </references>
      </pivotArea>
    </format>
    <format dxfId="257">
      <pivotArea outline="0" fieldPosition="0" dataOnly="0" labelOnly="1">
        <references count="3">
          <reference field="0" count="1">
            <x v="44"/>
          </reference>
          <reference field="1" count="1">
            <x v="0"/>
          </reference>
          <reference field="2" count="1">
            <x v="12"/>
          </reference>
        </references>
      </pivotArea>
    </format>
    <format dxfId="257">
      <pivotArea outline="0" fieldPosition="0" dataOnly="0" labelOnly="1">
        <references count="3">
          <reference field="0" count="1">
            <x v="45"/>
          </reference>
          <reference field="1" count="1">
            <x v="0"/>
          </reference>
          <reference field="2" count="1">
            <x v="12"/>
          </reference>
        </references>
      </pivotArea>
    </format>
    <format dxfId="257">
      <pivotArea outline="0" fieldPosition="0" dataOnly="0" labelOnly="1">
        <references count="3">
          <reference field="0" count="1">
            <x v="46"/>
          </reference>
          <reference field="1" count="1">
            <x v="0"/>
          </reference>
          <reference field="2" count="1">
            <x v="12"/>
          </reference>
        </references>
      </pivotArea>
    </format>
    <format dxfId="257">
      <pivotArea outline="0" fieldPosition="0" dataOnly="0" labelOnly="1">
        <references count="3">
          <reference field="0" count="1">
            <x v="47"/>
          </reference>
          <reference field="1" count="1">
            <x v="0"/>
          </reference>
          <reference field="2" count="1">
            <x v="8"/>
          </reference>
        </references>
      </pivotArea>
    </format>
    <format dxfId="257">
      <pivotArea outline="0" fieldPosition="0" dataOnly="0" labelOnly="1">
        <references count="3">
          <reference field="0" count="1">
            <x v="48"/>
          </reference>
          <reference field="1" count="1">
            <x v="0"/>
          </reference>
          <reference field="2" count="1">
            <x v="6"/>
          </reference>
        </references>
      </pivotArea>
    </format>
    <format dxfId="257">
      <pivotArea outline="0" fieldPosition="0" dataOnly="0" labelOnly="1">
        <references count="3">
          <reference field="0" count="1">
            <x v="49"/>
          </reference>
          <reference field="1" count="1">
            <x v="0"/>
          </reference>
          <reference field="2" count="1">
            <x v="6"/>
          </reference>
        </references>
      </pivotArea>
    </format>
    <format dxfId="257">
      <pivotArea outline="0" fieldPosition="0" dataOnly="0" labelOnly="1">
        <references count="3">
          <reference field="0" count="1">
            <x v="50"/>
          </reference>
          <reference field="1" count="1">
            <x v="0"/>
          </reference>
          <reference field="2" count="1">
            <x v="0"/>
          </reference>
        </references>
      </pivotArea>
    </format>
    <format dxfId="257">
      <pivotArea outline="0" fieldPosition="0" dataOnly="0" labelOnly="1">
        <references count="3">
          <reference field="0" count="1">
            <x v="51"/>
          </reference>
          <reference field="1" count="1">
            <x v="0"/>
          </reference>
          <reference field="2" count="1">
            <x v="9"/>
          </reference>
        </references>
      </pivotArea>
    </format>
    <format dxfId="257">
      <pivotArea outline="0" fieldPosition="0" dataOnly="0" labelOnly="1">
        <references count="3">
          <reference field="0" count="1">
            <x v="52"/>
          </reference>
          <reference field="1" count="1">
            <x v="0"/>
          </reference>
          <reference field="2" count="1">
            <x v="2"/>
          </reference>
        </references>
      </pivotArea>
    </format>
    <format dxfId="257">
      <pivotArea outline="0" fieldPosition="0" dataOnly="0" labelOnly="1">
        <references count="3">
          <reference field="0" count="1">
            <x v="53"/>
          </reference>
          <reference field="1" count="1">
            <x v="0"/>
          </reference>
          <reference field="2" count="1">
            <x v="3"/>
          </reference>
        </references>
      </pivotArea>
    </format>
    <format dxfId="257">
      <pivotArea outline="0" fieldPosition="0" dataOnly="0" labelOnly="1">
        <references count="3">
          <reference field="0" count="1">
            <x v="56"/>
          </reference>
          <reference field="1" count="1">
            <x v="0"/>
          </reference>
          <reference field="2" count="1">
            <x v="6"/>
          </reference>
        </references>
      </pivotArea>
    </format>
    <format dxfId="257">
      <pivotArea outline="0" fieldPosition="0" dataOnly="0" labelOnly="1">
        <references count="3">
          <reference field="0" count="1">
            <x v="57"/>
          </reference>
          <reference field="1" count="1">
            <x v="0"/>
          </reference>
          <reference field="2" count="1">
            <x v="6"/>
          </reference>
        </references>
      </pivotArea>
    </format>
    <format dxfId="257">
      <pivotArea outline="0" fieldPosition="0" dataOnly="0" labelOnly="1">
        <references count="3">
          <reference field="0" count="1">
            <x v="58"/>
          </reference>
          <reference field="1" count="1">
            <x v="0"/>
          </reference>
          <reference field="2" count="1">
            <x v="7"/>
          </reference>
        </references>
      </pivotArea>
    </format>
    <format dxfId="257">
      <pivotArea outline="0" fieldPosition="0" dataOnly="0" labelOnly="1">
        <references count="3">
          <reference field="0" count="1">
            <x v="59"/>
          </reference>
          <reference field="1" count="1">
            <x v="0"/>
          </reference>
          <reference field="2" count="1">
            <x v="7"/>
          </reference>
        </references>
      </pivotArea>
    </format>
    <format dxfId="257">
      <pivotArea outline="0" fieldPosition="0" dataOnly="0" labelOnly="1">
        <references count="3">
          <reference field="0" count="1">
            <x v="60"/>
          </reference>
          <reference field="1" count="1">
            <x v="0"/>
          </reference>
          <reference field="2" count="1">
            <x v="7"/>
          </reference>
        </references>
      </pivotArea>
    </format>
    <format dxfId="257">
      <pivotArea outline="0" fieldPosition="0" dataOnly="0" labelOnly="1">
        <references count="3">
          <reference field="0" count="1">
            <x v="61"/>
          </reference>
          <reference field="1" count="1">
            <x v="0"/>
          </reference>
          <reference field="2" count="1">
            <x v="10"/>
          </reference>
        </references>
      </pivotArea>
    </format>
    <format dxfId="257">
      <pivotArea outline="0" fieldPosition="0" dataOnly="0" labelOnly="1">
        <references count="3">
          <reference field="0" count="1">
            <x v="62"/>
          </reference>
          <reference field="1" count="1">
            <x v="0"/>
          </reference>
          <reference field="2" count="1">
            <x v="12"/>
          </reference>
        </references>
      </pivotArea>
    </format>
    <format dxfId="257">
      <pivotArea outline="0" fieldPosition="0" dataOnly="0" labelOnly="1">
        <references count="3">
          <reference field="0" count="1">
            <x v="63"/>
          </reference>
          <reference field="1" count="1">
            <x v="0"/>
          </reference>
          <reference field="2" count="1">
            <x v="8"/>
          </reference>
        </references>
      </pivotArea>
    </format>
    <format dxfId="257">
      <pivotArea outline="0" fieldPosition="0" dataOnly="0" labelOnly="1">
        <references count="3">
          <reference field="0" count="1">
            <x v="64"/>
          </reference>
          <reference field="1" count="1">
            <x v="0"/>
          </reference>
          <reference field="2" count="1">
            <x v="6"/>
          </reference>
        </references>
      </pivotArea>
    </format>
    <format dxfId="257">
      <pivotArea outline="0" fieldPosition="0" dataOnly="0" labelOnly="1">
        <references count="3">
          <reference field="0" count="1">
            <x v="65"/>
          </reference>
          <reference field="1" count="1">
            <x v="0"/>
          </reference>
          <reference field="2" count="1">
            <x v="6"/>
          </reference>
        </references>
      </pivotArea>
    </format>
    <format dxfId="257">
      <pivotArea outline="0" fieldPosition="0" dataOnly="0" labelOnly="1">
        <references count="3">
          <reference field="0" count="1">
            <x v="66"/>
          </reference>
          <reference field="1" count="1">
            <x v="0"/>
          </reference>
          <reference field="2" count="1">
            <x v="13"/>
          </reference>
        </references>
      </pivotArea>
    </format>
    <format dxfId="257">
      <pivotArea outline="0" fieldPosition="0" dataOnly="0" labelOnly="1">
        <references count="3">
          <reference field="0" count="1">
            <x v="67"/>
          </reference>
          <reference field="1" count="1">
            <x v="0"/>
          </reference>
          <reference field="2" count="1">
            <x v="13"/>
          </reference>
        </references>
      </pivotArea>
    </format>
    <format dxfId="257">
      <pivotArea outline="0" fieldPosition="0" dataOnly="0" labelOnly="1">
        <references count="3">
          <reference field="0" count="1">
            <x v="68"/>
          </reference>
          <reference field="1" count="1">
            <x v="0"/>
          </reference>
          <reference field="2" count="1">
            <x v="13"/>
          </reference>
        </references>
      </pivotArea>
    </format>
    <format dxfId="257">
      <pivotArea outline="0" fieldPosition="0" dataOnly="0" labelOnly="1">
        <references count="3">
          <reference field="0" count="1">
            <x v="69"/>
          </reference>
          <reference field="1" count="1">
            <x v="0"/>
          </reference>
          <reference field="2" count="1">
            <x v="13"/>
          </reference>
        </references>
      </pivotArea>
    </format>
    <format dxfId="257">
      <pivotArea outline="0" fieldPosition="0" dataOnly="0" labelOnly="1">
        <references count="3">
          <reference field="0" count="1">
            <x v="70"/>
          </reference>
          <reference field="1" count="1">
            <x v="0"/>
          </reference>
          <reference field="2" count="1">
            <x v="14"/>
          </reference>
        </references>
      </pivotArea>
    </format>
    <format dxfId="257">
      <pivotArea outline="0" fieldPosition="0" dataOnly="0" labelOnly="1">
        <references count="3">
          <reference field="0" count="1">
            <x v="71"/>
          </reference>
          <reference field="1" count="1">
            <x v="0"/>
          </reference>
          <reference field="2" count="1">
            <x v="14"/>
          </reference>
        </references>
      </pivotArea>
    </format>
    <format dxfId="257">
      <pivotArea outline="0" fieldPosition="0" dataOnly="0" labelOnly="1">
        <references count="3">
          <reference field="0" count="1">
            <x v="72"/>
          </reference>
          <reference field="1" count="1">
            <x v="0"/>
          </reference>
          <reference field="2" count="1">
            <x v="14"/>
          </reference>
        </references>
      </pivotArea>
    </format>
    <format dxfId="257">
      <pivotArea outline="0" fieldPosition="0" dataOnly="0" labelOnly="1">
        <references count="3">
          <reference field="0" count="1">
            <x v="73"/>
          </reference>
          <reference field="1" count="1">
            <x v="0"/>
          </reference>
          <reference field="2" count="1">
            <x v="14"/>
          </reference>
        </references>
      </pivotArea>
    </format>
    <format dxfId="257">
      <pivotArea outline="0" fieldPosition="0" dataOnly="0" labelOnly="1">
        <references count="3">
          <reference field="0" count="1">
            <x v="74"/>
          </reference>
          <reference field="1" count="1">
            <x v="0"/>
          </reference>
          <reference field="2" count="1">
            <x v="14"/>
          </reference>
        </references>
      </pivotArea>
    </format>
    <format dxfId="257">
      <pivotArea outline="0" fieldPosition="0" dataOnly="0" labelOnly="1">
        <references count="3">
          <reference field="0" count="1">
            <x v="75"/>
          </reference>
          <reference field="1" count="1">
            <x v="0"/>
          </reference>
          <reference field="2" count="1">
            <x v="14"/>
          </reference>
        </references>
      </pivotArea>
    </format>
    <format dxfId="257">
      <pivotArea outline="0" fieldPosition="0" dataOnly="0" labelOnly="1">
        <references count="3">
          <reference field="0" count="1">
            <x v="76"/>
          </reference>
          <reference field="1" count="1">
            <x v="1"/>
          </reference>
          <reference field="2" count="1">
            <x v="15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Relationship Id="rId3" Type="http://schemas.openxmlformats.org/officeDocument/2006/relationships/pivotTable" Target="../pivotTables/pivotTable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klc@kaspersky.com.cn" TargetMode="External" /><Relationship Id="rId2" Type="http://schemas.openxmlformats.org/officeDocument/2006/relationships/hyperlink" Target="mailto:Support-Users@fr.kaspersky.com" TargetMode="External" /><Relationship Id="rId3" Type="http://schemas.openxmlformats.org/officeDocument/2006/relationships/hyperlink" Target="mailto:sales@kasperskylab.co.uk" TargetMode="External" /><Relationship Id="rId4" Type="http://schemas.openxmlformats.org/officeDocument/2006/relationships/hyperlink" Target="mailto:sales@kaspersky.nl" TargetMode="External" /><Relationship Id="rId5" Type="http://schemas.openxmlformats.org/officeDocument/2006/relationships/hyperlink" Target="mailto:info@kaspersky.pl" TargetMode="External" /><Relationship Id="rId6" Type="http://schemas.openxmlformats.org/officeDocument/2006/relationships/hyperlink" Target="mailto:sales@kaspersky.com" TargetMode="External" /><Relationship Id="rId7" Type="http://schemas.openxmlformats.org/officeDocument/2006/relationships/hyperlink" Target="mailto:sales@kaspersky.com" TargetMode="External" /><Relationship Id="rId8" Type="http://schemas.openxmlformats.org/officeDocument/2006/relationships/hyperlink" Target="mailto:sales@kaspersky.com" TargetMode="External" /><Relationship Id="rId9" Type="http://schemas.openxmlformats.org/officeDocument/2006/relationships/hyperlink" Target="mailto:sales@kaspersky.co.jp" TargetMode="External" /><Relationship Id="rId10" Type="http://schemas.openxmlformats.org/officeDocument/2006/relationships/hyperlink" Target="mailto:klc@kaspersky.com.cn" TargetMode="External" /><Relationship Id="rId1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Relationship Id="rId3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Relationship Id="rId3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showGridLines="0" showRowColHeaders="0" tabSelected="1" zoomScalePageLayoutView="0" workbookViewId="0" topLeftCell="A1">
      <selection activeCell="D3" sqref="D3"/>
    </sheetView>
  </sheetViews>
  <sheetFormatPr defaultColWidth="9.140625" defaultRowHeight="12.75"/>
  <cols>
    <col min="1" max="1" width="1.421875" style="4" customWidth="1"/>
    <col min="2" max="2" width="14.28125" style="4" customWidth="1"/>
    <col min="3" max="3" width="17.28125" style="4" customWidth="1"/>
    <col min="4" max="4" width="9.28125" style="2" customWidth="1"/>
    <col min="5" max="5" width="39.421875" style="3" customWidth="1"/>
    <col min="6" max="6" width="6.421875" style="3" customWidth="1"/>
    <col min="7" max="7" width="1.7109375" style="3" hidden="1" customWidth="1"/>
    <col min="8" max="20" width="9.140625" style="3" customWidth="1"/>
    <col min="21" max="16384" width="9.140625" style="4" customWidth="1"/>
  </cols>
  <sheetData>
    <row r="1" spans="1:3" ht="7.5" customHeight="1">
      <c r="A1" s="1"/>
      <c r="B1" s="1"/>
      <c r="C1" s="1"/>
    </row>
    <row r="2" spans="1:8" ht="13.5" customHeight="1">
      <c r="A2" s="5"/>
      <c r="B2" s="211"/>
      <c r="C2" s="211"/>
      <c r="D2" s="211"/>
      <c r="E2" s="211"/>
      <c r="F2" s="211"/>
      <c r="G2" s="5"/>
      <c r="H2" s="5"/>
    </row>
    <row r="3" spans="1:8" ht="13.5" customHeight="1">
      <c r="A3" s="5"/>
      <c r="B3" s="211"/>
      <c r="C3" s="211"/>
      <c r="D3" s="211"/>
      <c r="E3" s="211"/>
      <c r="F3" s="211"/>
      <c r="G3" s="5"/>
      <c r="H3" s="5"/>
    </row>
    <row r="4" spans="1:8" ht="12.75" customHeight="1">
      <c r="A4" s="5"/>
      <c r="B4" s="211"/>
      <c r="C4" s="211"/>
      <c r="D4" s="211"/>
      <c r="E4" s="211"/>
      <c r="F4" s="211"/>
      <c r="G4" s="5"/>
      <c r="H4" s="5"/>
    </row>
    <row r="5" s="6" customFormat="1" ht="4.5" customHeight="1"/>
    <row r="6" spans="2:6" s="6" customFormat="1" ht="3.75" customHeight="1">
      <c r="B6" s="40"/>
      <c r="C6" s="40"/>
      <c r="D6" s="40"/>
      <c r="E6" s="40"/>
      <c r="F6" s="40"/>
    </row>
    <row r="7" spans="2:6" s="6" customFormat="1" ht="10.5" customHeight="1">
      <c r="B7" s="70" t="str">
        <f>CONCATENATE("Price List applicable for ",Data!A9,". Effective from ",Data!A11,". ")</f>
        <v>Price List applicable for Russian Federation. Effective from March 1st 2011. </v>
      </c>
      <c r="C7" s="41"/>
      <c r="D7" s="41"/>
      <c r="E7" s="41"/>
      <c r="F7" s="41"/>
    </row>
    <row r="8" spans="2:6" s="6" customFormat="1" ht="10.5" customHeight="1">
      <c r="B8" s="66" t="str">
        <f>CONCATENATE(Data!A5,". ",Data!A7)</f>
        <v>Kaspersky Lab. 10 Geroev Panfilovtsev St. Moscow, 125363. sales@kaspersky.com</v>
      </c>
      <c r="C8" s="41"/>
      <c r="D8" s="41"/>
      <c r="E8" s="41"/>
      <c r="F8" s="41"/>
    </row>
    <row r="9" spans="2:6" s="6" customFormat="1" ht="12.75" customHeight="1">
      <c r="B9" s="203" t="s">
        <v>531</v>
      </c>
      <c r="C9" s="203"/>
      <c r="D9" s="204"/>
      <c r="E9" s="205"/>
      <c r="F9" s="204"/>
    </row>
    <row r="10" spans="2:7" s="6" customFormat="1" ht="12.75" customHeight="1">
      <c r="B10" s="297" t="s">
        <v>532</v>
      </c>
      <c r="C10" s="93" t="s">
        <v>776</v>
      </c>
      <c r="D10" s="38" t="s">
        <v>799</v>
      </c>
      <c r="E10" s="39"/>
      <c r="F10" s="38"/>
      <c r="G10" s="6" t="str">
        <f>SOHOVC</f>
        <v>+</v>
      </c>
    </row>
    <row r="11" spans="2:7" s="6" customFormat="1" ht="12.75" customHeight="1">
      <c r="B11" s="297"/>
      <c r="C11" s="93" t="s">
        <v>777</v>
      </c>
      <c r="D11" s="38" t="s">
        <v>778</v>
      </c>
      <c r="E11" s="39"/>
      <c r="F11" s="38"/>
      <c r="G11" s="6" t="str">
        <f>EnterpriseVC</f>
        <v>+</v>
      </c>
    </row>
    <row r="12" spans="2:7" s="6" customFormat="1" ht="12.75" customHeight="1">
      <c r="B12" s="297"/>
      <c r="C12" s="93" t="s">
        <v>771</v>
      </c>
      <c r="D12" s="38" t="s">
        <v>780</v>
      </c>
      <c r="E12" s="39"/>
      <c r="F12" s="38"/>
      <c r="G12" s="6" t="str">
        <f>MaintenanceVC</f>
        <v>+</v>
      </c>
    </row>
    <row r="13" spans="2:7" s="6" customFormat="1" ht="12.75" customHeight="1">
      <c r="B13" s="297"/>
      <c r="C13" s="93" t="s">
        <v>863</v>
      </c>
      <c r="D13" s="38" t="s">
        <v>424</v>
      </c>
      <c r="E13" s="39"/>
      <c r="F13" s="38"/>
      <c r="G13" s="6" t="str">
        <f>TrafficVC</f>
        <v>+</v>
      </c>
    </row>
    <row r="14" spans="2:7" s="6" customFormat="1" ht="12.75" customHeight="1">
      <c r="B14" s="297"/>
      <c r="C14" s="93" t="s">
        <v>423</v>
      </c>
      <c r="D14" s="38" t="s">
        <v>422</v>
      </c>
      <c r="E14" s="39"/>
      <c r="F14" s="38"/>
      <c r="G14" s="6" t="str">
        <f>HostedSecurityVC</f>
        <v>+</v>
      </c>
    </row>
    <row r="15" spans="2:7" s="6" customFormat="1" ht="12.75" customHeight="1">
      <c r="B15" s="297"/>
      <c r="C15" s="93" t="s">
        <v>740</v>
      </c>
      <c r="D15" s="38" t="s">
        <v>781</v>
      </c>
      <c r="E15" s="39"/>
      <c r="F15" s="38"/>
      <c r="G15" s="6" t="str">
        <f>MediaVC</f>
        <v>+</v>
      </c>
    </row>
    <row r="16" spans="2:7" s="6" customFormat="1" ht="12.75" customHeight="1">
      <c r="B16" s="296" t="s">
        <v>786</v>
      </c>
      <c r="C16" s="93" t="s">
        <v>534</v>
      </c>
      <c r="D16" s="38" t="s">
        <v>782</v>
      </c>
      <c r="E16" s="39"/>
      <c r="F16" s="38"/>
      <c r="G16" s="6" t="str">
        <f>ProductSelectorVC</f>
        <v>+</v>
      </c>
    </row>
    <row r="17" spans="2:7" s="6" customFormat="1" ht="12.75" customHeight="1" hidden="1">
      <c r="B17" s="297"/>
      <c r="C17" s="93" t="s">
        <v>535</v>
      </c>
      <c r="D17" s="38" t="s">
        <v>783</v>
      </c>
      <c r="E17" s="39"/>
      <c r="F17" s="38"/>
      <c r="G17" s="6" t="str">
        <f>ProductCompositionVC</f>
        <v>-</v>
      </c>
    </row>
    <row r="18" spans="2:7" s="6" customFormat="1" ht="12.75" customHeight="1">
      <c r="B18" s="297"/>
      <c r="C18" s="93" t="s">
        <v>775</v>
      </c>
      <c r="D18" s="38" t="s">
        <v>783</v>
      </c>
      <c r="E18" s="39"/>
      <c r="F18" s="38"/>
      <c r="G18" s="6" t="str">
        <f>ProductCompositionMatrixVC</f>
        <v>+</v>
      </c>
    </row>
    <row r="19" spans="2:7" s="6" customFormat="1" ht="12.75" customHeight="1" hidden="1">
      <c r="B19" s="297"/>
      <c r="C19" s="93" t="s">
        <v>536</v>
      </c>
      <c r="D19" s="38" t="s">
        <v>784</v>
      </c>
      <c r="E19" s="39"/>
      <c r="F19" s="38"/>
      <c r="G19" s="6" t="str">
        <f>MigrationVC</f>
        <v>-</v>
      </c>
    </row>
    <row r="20" spans="2:7" s="6" customFormat="1" ht="12.75" customHeight="1">
      <c r="B20" s="297"/>
      <c r="C20" s="93" t="s">
        <v>537</v>
      </c>
      <c r="D20" s="38" t="s">
        <v>779</v>
      </c>
      <c r="E20" s="39"/>
      <c r="F20" s="38"/>
      <c r="G20" s="6" t="str">
        <f>CommentVC</f>
        <v>+</v>
      </c>
    </row>
    <row r="21" spans="2:7" s="6" customFormat="1" ht="12.75" customHeight="1">
      <c r="B21" s="297"/>
      <c r="C21" s="75" t="s">
        <v>538</v>
      </c>
      <c r="D21" s="38" t="s">
        <v>785</v>
      </c>
      <c r="E21" s="39"/>
      <c r="F21" s="38"/>
      <c r="G21" s="6" t="str">
        <f>CoverVC</f>
        <v>+</v>
      </c>
    </row>
  </sheetData>
  <sheetProtection password="C760" sheet="1" objects="1" scenarios="1" pivotTables="0"/>
  <mergeCells count="2">
    <mergeCell ref="B16:B21"/>
    <mergeCell ref="B10:B15"/>
  </mergeCells>
  <hyperlinks>
    <hyperlink ref="C21" location="Cover!A1" display="Cover"/>
    <hyperlink ref="C20" location="Comment!D3" display="Comment"/>
    <hyperlink ref="C11" location="'SMB+Enterprise'!D3" display="SMB+Enterprise"/>
    <hyperlink ref="C17" location="ProductComposition!D3" display="Product Composition"/>
    <hyperlink ref="C19" location="Migration!D3" display="Migration"/>
    <hyperlink ref="C16" location="ProductSelector!D3" display="Product Selector"/>
    <hyperlink ref="C10" location="'Home+SOHO'!D3" display="Home+SOHO"/>
    <hyperlink ref="C15" location="Media!D3" display="Media"/>
    <hyperlink ref="C12" location="Traffic!D3" display="Traffic"/>
    <hyperlink ref="C18" location="ProductCompositionMatrix!D3" display="Product Composition Matrix"/>
    <hyperlink ref="C13" location="HostedSecurity!D3" display="Hosted Security"/>
    <hyperlink ref="C14" location="Maintenance!D3" display="Maintenance"/>
  </hyperlinks>
  <printOptions/>
  <pageMargins left="0.5905511811023623" right="0" top="0.5905511811023623" bottom="0.5905511811023623" header="0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Y27"/>
  <sheetViews>
    <sheetView showGridLines="0" showRowColHeaders="0" zoomScalePageLayoutView="0" workbookViewId="0" topLeftCell="A1">
      <selection activeCell="D3" sqref="D3"/>
    </sheetView>
  </sheetViews>
  <sheetFormatPr defaultColWidth="9.140625" defaultRowHeight="12.75"/>
  <cols>
    <col min="1" max="1" width="1.421875" style="27" customWidth="1"/>
    <col min="2" max="2" width="8.57421875" style="30" hidden="1" customWidth="1"/>
    <col min="3" max="3" width="55.57421875" style="30" customWidth="1"/>
    <col min="4" max="6" width="3.57421875" style="30" customWidth="1"/>
    <col min="7" max="23" width="3.57421875" style="27" customWidth="1"/>
    <col min="24" max="24" width="3.28125" style="27" customWidth="1"/>
    <col min="25" max="25" width="3.57421875" style="27" customWidth="1"/>
    <col min="26" max="16384" width="9.140625" style="27" customWidth="1"/>
  </cols>
  <sheetData>
    <row r="1" spans="1:20" s="4" customFormat="1" ht="7.5" customHeight="1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5" s="4" customFormat="1" ht="13.5" customHeight="1">
      <c r="A2" s="5"/>
      <c r="B2" s="49"/>
      <c r="C2" s="202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</row>
    <row r="3" spans="1:25" s="4" customFormat="1" ht="13.5" customHeight="1">
      <c r="A3" s="5"/>
      <c r="B3" s="49"/>
      <c r="C3" s="202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</row>
    <row r="4" spans="1:25" s="4" customFormat="1" ht="12.75" customHeight="1">
      <c r="A4" s="5"/>
      <c r="B4" s="49"/>
      <c r="C4" s="202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</row>
    <row r="5" spans="1:22" s="4" customFormat="1" ht="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2:25" s="6" customFormat="1" ht="3.7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2:25" s="6" customFormat="1" ht="10.5" customHeight="1">
      <c r="B7" s="33"/>
      <c r="C7" s="71" t="str">
        <f>CONCATENATE("Price List applicable for ",Data!A9,". Effective from ",Data!A11,". ")</f>
        <v>Price List applicable for Russian Federation. Effective from March 1st 2011. 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2:25" s="6" customFormat="1" ht="10.5" customHeight="1">
      <c r="B8" s="33"/>
      <c r="C8" s="67" t="str">
        <f>CONCATENATE(Data!A5,". ",Data!A7)</f>
        <v>Kaspersky Lab. 10 Geroev Panfilovtsev St. Moscow, 125363. sales@kaspersky.com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2:25" s="34" customFormat="1" ht="12.75">
      <c r="B9" s="237" t="s">
        <v>624</v>
      </c>
      <c r="C9" s="234"/>
      <c r="D9" s="235" t="s">
        <v>605</v>
      </c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50"/>
    </row>
    <row r="10" spans="2:25" s="34" customFormat="1" ht="183.75">
      <c r="B10" s="236" t="s">
        <v>591</v>
      </c>
      <c r="C10" s="232" t="s">
        <v>592</v>
      </c>
      <c r="D10" s="244" t="s">
        <v>617</v>
      </c>
      <c r="E10" s="251" t="s">
        <v>787</v>
      </c>
      <c r="F10" s="251" t="s">
        <v>862</v>
      </c>
      <c r="G10" s="251" t="s">
        <v>426</v>
      </c>
      <c r="H10" s="251" t="s">
        <v>859</v>
      </c>
      <c r="I10" s="251" t="s">
        <v>1728</v>
      </c>
      <c r="J10" s="251" t="s">
        <v>730</v>
      </c>
      <c r="K10" s="251" t="s">
        <v>1732</v>
      </c>
      <c r="L10" s="251" t="s">
        <v>731</v>
      </c>
      <c r="M10" s="251" t="s">
        <v>1729</v>
      </c>
      <c r="N10" s="251" t="s">
        <v>788</v>
      </c>
      <c r="O10" s="251" t="s">
        <v>791</v>
      </c>
      <c r="P10" s="251" t="s">
        <v>732</v>
      </c>
      <c r="Q10" s="251" t="s">
        <v>798</v>
      </c>
      <c r="R10" s="251" t="s">
        <v>986</v>
      </c>
      <c r="S10" s="251" t="s">
        <v>789</v>
      </c>
      <c r="T10" s="251" t="s">
        <v>794</v>
      </c>
      <c r="U10" s="251" t="s">
        <v>793</v>
      </c>
      <c r="V10" s="251" t="s">
        <v>792</v>
      </c>
      <c r="W10" s="251" t="s">
        <v>790</v>
      </c>
      <c r="X10" s="251" t="s">
        <v>733</v>
      </c>
      <c r="Y10" s="252" t="s">
        <v>734</v>
      </c>
    </row>
    <row r="11" spans="2:25" ht="12.75">
      <c r="B11" s="228">
        <v>4025</v>
      </c>
      <c r="C11" s="224" t="s">
        <v>1727</v>
      </c>
      <c r="D11" s="253"/>
      <c r="E11" s="253"/>
      <c r="F11" s="253"/>
      <c r="G11" s="253"/>
      <c r="H11" s="253"/>
      <c r="I11" s="253">
        <v>0</v>
      </c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6"/>
    </row>
    <row r="12" spans="2:25" ht="12.75">
      <c r="B12" s="230">
        <v>4107</v>
      </c>
      <c r="C12" s="224" t="s">
        <v>619</v>
      </c>
      <c r="D12" s="254"/>
      <c r="E12" s="254"/>
      <c r="F12" s="254"/>
      <c r="G12" s="254"/>
      <c r="H12" s="254">
        <v>0</v>
      </c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7"/>
    </row>
    <row r="13" spans="2:25" ht="12.75">
      <c r="B13" s="230">
        <v>4213</v>
      </c>
      <c r="C13" s="224" t="s">
        <v>721</v>
      </c>
      <c r="D13" s="254"/>
      <c r="E13" s="254">
        <v>0</v>
      </c>
      <c r="F13" s="254"/>
      <c r="G13" s="254"/>
      <c r="H13" s="254"/>
      <c r="I13" s="254"/>
      <c r="J13" s="254"/>
      <c r="K13" s="254"/>
      <c r="L13" s="254">
        <v>0</v>
      </c>
      <c r="M13" s="254"/>
      <c r="N13" s="254">
        <v>0</v>
      </c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7"/>
    </row>
    <row r="14" spans="2:25" ht="12.75">
      <c r="B14" s="230">
        <v>4215</v>
      </c>
      <c r="C14" s="224" t="s">
        <v>861</v>
      </c>
      <c r="D14" s="254"/>
      <c r="E14" s="254"/>
      <c r="F14" s="254">
        <v>0</v>
      </c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7"/>
    </row>
    <row r="15" spans="2:25" ht="12.75">
      <c r="B15" s="230">
        <v>4221</v>
      </c>
      <c r="C15" s="224" t="s">
        <v>1725</v>
      </c>
      <c r="D15" s="254"/>
      <c r="E15" s="254"/>
      <c r="F15" s="254"/>
      <c r="G15" s="254">
        <v>0</v>
      </c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7"/>
    </row>
    <row r="16" spans="2:25" ht="12.75">
      <c r="B16" s="230">
        <v>4313</v>
      </c>
      <c r="C16" s="224" t="s">
        <v>621</v>
      </c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>
        <v>0</v>
      </c>
      <c r="P16" s="255">
        <v>0</v>
      </c>
      <c r="Q16" s="255"/>
      <c r="R16" s="255"/>
      <c r="S16" s="255">
        <v>0</v>
      </c>
      <c r="T16" s="255"/>
      <c r="U16" s="255"/>
      <c r="V16" s="255"/>
      <c r="W16" s="255">
        <v>0</v>
      </c>
      <c r="X16" s="255"/>
      <c r="Y16" s="258"/>
    </row>
    <row r="17" spans="2:25" ht="12.75">
      <c r="B17" s="230">
        <v>4413</v>
      </c>
      <c r="C17" s="224" t="s">
        <v>623</v>
      </c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>
        <v>0</v>
      </c>
      <c r="V17" s="255">
        <v>0</v>
      </c>
      <c r="W17" s="255">
        <v>0</v>
      </c>
      <c r="X17" s="255">
        <v>0</v>
      </c>
      <c r="Y17" s="258">
        <v>0</v>
      </c>
    </row>
    <row r="18" spans="2:25" ht="12.75">
      <c r="B18" s="230">
        <v>4713</v>
      </c>
      <c r="C18" s="224" t="s">
        <v>622</v>
      </c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>
        <v>0</v>
      </c>
      <c r="U18" s="255"/>
      <c r="V18" s="255"/>
      <c r="W18" s="255"/>
      <c r="X18" s="255"/>
      <c r="Y18" s="258"/>
    </row>
    <row r="19" spans="2:25" ht="12.75">
      <c r="B19" s="230">
        <v>4851</v>
      </c>
      <c r="C19" s="224" t="s">
        <v>795</v>
      </c>
      <c r="D19" s="255">
        <v>0</v>
      </c>
      <c r="E19" s="255"/>
      <c r="F19" s="255"/>
      <c r="G19" s="255"/>
      <c r="H19" s="255"/>
      <c r="I19" s="255">
        <v>0</v>
      </c>
      <c r="J19" s="255">
        <v>0</v>
      </c>
      <c r="K19" s="255">
        <v>0</v>
      </c>
      <c r="L19" s="255"/>
      <c r="M19" s="255">
        <v>0</v>
      </c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8"/>
    </row>
    <row r="20" spans="2:25" ht="12.75">
      <c r="B20" s="230">
        <v>4853</v>
      </c>
      <c r="C20" s="224" t="s">
        <v>722</v>
      </c>
      <c r="D20" s="255">
        <v>0</v>
      </c>
      <c r="E20" s="255">
        <v>0</v>
      </c>
      <c r="F20" s="255">
        <v>0</v>
      </c>
      <c r="G20" s="255"/>
      <c r="H20" s="255"/>
      <c r="I20" s="255">
        <v>0</v>
      </c>
      <c r="J20" s="255">
        <v>0</v>
      </c>
      <c r="K20" s="255">
        <v>0</v>
      </c>
      <c r="L20" s="255">
        <v>0</v>
      </c>
      <c r="M20" s="255">
        <v>0</v>
      </c>
      <c r="N20" s="255">
        <v>0</v>
      </c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8"/>
    </row>
    <row r="21" spans="2:25" ht="12.75">
      <c r="B21" s="230">
        <v>4857</v>
      </c>
      <c r="C21" s="224" t="s">
        <v>796</v>
      </c>
      <c r="D21" s="255">
        <v>0</v>
      </c>
      <c r="E21" s="255">
        <v>0</v>
      </c>
      <c r="F21" s="255">
        <v>0</v>
      </c>
      <c r="G21" s="255"/>
      <c r="H21" s="255"/>
      <c r="I21" s="255">
        <v>0</v>
      </c>
      <c r="J21" s="255">
        <v>0</v>
      </c>
      <c r="K21" s="255">
        <v>0</v>
      </c>
      <c r="L21" s="255">
        <v>0</v>
      </c>
      <c r="M21" s="255">
        <v>0</v>
      </c>
      <c r="N21" s="255">
        <v>0</v>
      </c>
      <c r="O21" s="255">
        <v>0</v>
      </c>
      <c r="P21" s="255">
        <v>0</v>
      </c>
      <c r="Q21" s="255"/>
      <c r="R21" s="255"/>
      <c r="S21" s="255">
        <v>0</v>
      </c>
      <c r="T21" s="255"/>
      <c r="U21" s="255"/>
      <c r="V21" s="255"/>
      <c r="W21" s="255">
        <v>0</v>
      </c>
      <c r="X21" s="255"/>
      <c r="Y21" s="258"/>
    </row>
    <row r="22" spans="2:25" ht="12.75">
      <c r="B22" s="230">
        <v>4859</v>
      </c>
      <c r="C22" s="224" t="s">
        <v>797</v>
      </c>
      <c r="D22" s="255">
        <v>0</v>
      </c>
      <c r="E22" s="255">
        <v>0</v>
      </c>
      <c r="F22" s="255">
        <v>0</v>
      </c>
      <c r="G22" s="255"/>
      <c r="H22" s="255"/>
      <c r="I22" s="255">
        <v>0</v>
      </c>
      <c r="J22" s="255">
        <v>0</v>
      </c>
      <c r="K22" s="255">
        <v>0</v>
      </c>
      <c r="L22" s="255">
        <v>0</v>
      </c>
      <c r="M22" s="255">
        <v>0</v>
      </c>
      <c r="N22" s="255">
        <v>0</v>
      </c>
      <c r="O22" s="255">
        <v>0</v>
      </c>
      <c r="P22" s="255">
        <v>0</v>
      </c>
      <c r="Q22" s="255"/>
      <c r="R22" s="255"/>
      <c r="S22" s="255">
        <v>0</v>
      </c>
      <c r="T22" s="255">
        <v>0</v>
      </c>
      <c r="U22" s="255">
        <v>0</v>
      </c>
      <c r="V22" s="255">
        <v>0</v>
      </c>
      <c r="W22" s="255">
        <v>0</v>
      </c>
      <c r="X22" s="255">
        <v>0</v>
      </c>
      <c r="Y22" s="258">
        <v>0</v>
      </c>
    </row>
    <row r="23" spans="2:25" ht="12.75">
      <c r="B23" s="230">
        <v>5111</v>
      </c>
      <c r="C23" s="224" t="s">
        <v>696</v>
      </c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>
        <v>0</v>
      </c>
      <c r="R23" s="255">
        <v>0</v>
      </c>
      <c r="S23" s="255"/>
      <c r="T23" s="255"/>
      <c r="U23" s="255"/>
      <c r="V23" s="255"/>
      <c r="W23" s="255">
        <v>0</v>
      </c>
      <c r="X23" s="255">
        <v>0</v>
      </c>
      <c r="Y23" s="258"/>
    </row>
    <row r="24" spans="2:25" ht="12.75">
      <c r="B24" s="230">
        <v>5711</v>
      </c>
      <c r="C24" s="224" t="s">
        <v>701</v>
      </c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>
        <v>0</v>
      </c>
      <c r="U24" s="255"/>
      <c r="V24" s="255"/>
      <c r="W24" s="255"/>
      <c r="X24" s="255"/>
      <c r="Y24" s="258"/>
    </row>
    <row r="25" spans="2:25" ht="12.75">
      <c r="B25" s="230">
        <v>5811</v>
      </c>
      <c r="C25" s="226" t="s">
        <v>707</v>
      </c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>
        <v>0</v>
      </c>
      <c r="Q25" s="255"/>
      <c r="R25" s="255">
        <v>0</v>
      </c>
      <c r="S25" s="255"/>
      <c r="T25" s="255">
        <v>0</v>
      </c>
      <c r="U25" s="255"/>
      <c r="V25" s="255"/>
      <c r="W25" s="255">
        <v>0</v>
      </c>
      <c r="X25" s="255">
        <v>0</v>
      </c>
      <c r="Y25" s="258"/>
    </row>
    <row r="26" spans="2:23" ht="13.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2:23" ht="13.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</sheetData>
  <sheetProtection password="C760" sheet="1" objects="1" scenarios="1" pivotTables="0"/>
  <conditionalFormatting sqref="B11:B27">
    <cfRule type="expression" priority="3" dxfId="15" stopIfTrue="1">
      <formula>RIGHT($B11,1)="0"</formula>
    </cfRule>
    <cfRule type="expression" priority="4" dxfId="105" stopIfTrue="1">
      <formula>B11&lt;&gt;""</formula>
    </cfRule>
    <cfRule type="expression" priority="5" dxfId="0" stopIfTrue="1">
      <formula>$I11&lt;&gt;""</formula>
    </cfRule>
  </conditionalFormatting>
  <conditionalFormatting sqref="C11:C27">
    <cfRule type="expression" priority="6" dxfId="12" stopIfTrue="1">
      <formula>RIGHT($B11,1)="0"</formula>
    </cfRule>
    <cfRule type="expression" priority="7" dxfId="105" stopIfTrue="1">
      <formula>C11&lt;&gt;""</formula>
    </cfRule>
    <cfRule type="expression" priority="8" dxfId="0" stopIfTrue="1">
      <formula>$I11&lt;&gt;""</formula>
    </cfRule>
  </conditionalFormatting>
  <conditionalFormatting sqref="B10:Y10">
    <cfRule type="expression" priority="12" dxfId="4" stopIfTrue="1">
      <formula>TRUE</formula>
    </cfRule>
  </conditionalFormatting>
  <conditionalFormatting sqref="B9:Y9">
    <cfRule type="expression" priority="13" dxfId="3" stopIfTrue="1">
      <formula>TRUE</formula>
    </cfRule>
  </conditionalFormatting>
  <conditionalFormatting sqref="D11:Y25">
    <cfRule type="expression" priority="2" dxfId="283" stopIfTrue="1">
      <formula>OR($C11="",D11="")</formula>
    </cfRule>
  </conditionalFormatting>
  <conditionalFormatting sqref="D11:Y25">
    <cfRule type="expression" priority="1" dxfId="287" stopIfTrue="1">
      <formula>AND($C11&lt;&gt;"",D11&lt;&gt;"")</formula>
    </cfRule>
  </conditionalFormatting>
  <printOptions/>
  <pageMargins left="0.3937007874015748" right="0.3937007874015748" top="0.5905511811023623" bottom="0.1968503937007874" header="0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G408"/>
  <sheetViews>
    <sheetView showGridLines="0" showRowColHeaders="0" zoomScalePageLayoutView="0" workbookViewId="0" topLeftCell="A1">
      <selection activeCell="D3" sqref="D3"/>
    </sheetView>
  </sheetViews>
  <sheetFormatPr defaultColWidth="9.140625" defaultRowHeight="12.75"/>
  <cols>
    <col min="1" max="1" width="1.421875" style="27" customWidth="1"/>
    <col min="2" max="2" width="1.421875" style="27" hidden="1" customWidth="1"/>
    <col min="3" max="3" width="44.57421875" style="30" customWidth="1"/>
    <col min="4" max="4" width="20.421875" style="30" hidden="1" customWidth="1"/>
    <col min="5" max="5" width="53.421875" style="92" customWidth="1"/>
    <col min="6" max="6" width="52.00390625" style="92" hidden="1" customWidth="1"/>
    <col min="7" max="7" width="15.140625" style="92" hidden="1" customWidth="1"/>
    <col min="8" max="16384" width="9.140625" style="27" customWidth="1"/>
  </cols>
  <sheetData>
    <row r="1" spans="1:7" s="4" customFormat="1" ht="7.5" customHeight="1">
      <c r="A1" s="1"/>
      <c r="B1" s="1"/>
      <c r="C1" s="1"/>
      <c r="D1" s="1"/>
      <c r="E1" s="2"/>
      <c r="F1" s="2"/>
      <c r="G1" s="2"/>
    </row>
    <row r="2" spans="1:7" s="4" customFormat="1" ht="13.5" customHeight="1">
      <c r="A2" s="5"/>
      <c r="B2" s="5"/>
      <c r="C2" s="202"/>
      <c r="D2" s="202"/>
      <c r="E2" s="213"/>
      <c r="F2" s="49"/>
      <c r="G2" s="49"/>
    </row>
    <row r="3" spans="1:7" s="4" customFormat="1" ht="13.5" customHeight="1">
      <c r="A3" s="5"/>
      <c r="B3" s="5"/>
      <c r="C3" s="202"/>
      <c r="D3" s="202"/>
      <c r="E3" s="213"/>
      <c r="F3" s="49"/>
      <c r="G3" s="49"/>
    </row>
    <row r="4" spans="1:7" s="4" customFormat="1" ht="12.75" customHeight="1">
      <c r="A4" s="5"/>
      <c r="B4" s="5"/>
      <c r="C4" s="202"/>
      <c r="D4" s="202"/>
      <c r="E4" s="213"/>
      <c r="F4" s="49"/>
      <c r="G4" s="49"/>
    </row>
    <row r="5" spans="1:7" s="4" customFormat="1" ht="4.5" customHeight="1">
      <c r="A5" s="5"/>
      <c r="B5" s="5"/>
      <c r="C5" s="5"/>
      <c r="D5" s="5"/>
      <c r="E5" s="5"/>
      <c r="F5" s="5"/>
      <c r="G5" s="5"/>
    </row>
    <row r="6" spans="3:7" s="6" customFormat="1" ht="3.75" customHeight="1">
      <c r="C6" s="31"/>
      <c r="D6" s="31"/>
      <c r="E6" s="90"/>
      <c r="F6" s="90"/>
      <c r="G6" s="90"/>
    </row>
    <row r="7" spans="3:7" s="6" customFormat="1" ht="10.5" customHeight="1">
      <c r="C7" s="71" t="str">
        <f>CONCATENATE("Price List applicable for ",Data!A9,". Effective from ",Data!A11,". ")</f>
        <v>Price List applicable for Russian Federation. Effective from March 1st 2011. </v>
      </c>
      <c r="D7" s="71"/>
      <c r="E7" s="91"/>
      <c r="F7" s="91"/>
      <c r="G7" s="91"/>
    </row>
    <row r="8" spans="3:7" s="6" customFormat="1" ht="10.5" customHeight="1">
      <c r="C8" s="132" t="str">
        <f>CONCATENATE(Data!A5,". ",Data!A7)</f>
        <v>Kaspersky Lab. 10 Geroev Panfilovtsev St. Moscow, 125363. sales@kaspersky.com</v>
      </c>
      <c r="D8" s="71"/>
      <c r="E8" s="91"/>
      <c r="F8" s="91"/>
      <c r="G8" s="91"/>
    </row>
    <row r="9" spans="3:7" s="34" customFormat="1" ht="13.5">
      <c r="C9" s="237" t="s">
        <v>710</v>
      </c>
      <c r="D9" s="234"/>
      <c r="E9" s="234"/>
      <c r="F9" s="242"/>
      <c r="G9"/>
    </row>
    <row r="10" spans="3:7" s="34" customFormat="1" ht="13.5">
      <c r="C10" s="243" t="s">
        <v>625</v>
      </c>
      <c r="D10" s="243" t="s">
        <v>606</v>
      </c>
      <c r="E10" s="243" t="s">
        <v>626</v>
      </c>
      <c r="F10" s="225" t="s">
        <v>708</v>
      </c>
      <c r="G10"/>
    </row>
    <row r="11" spans="3:7" ht="13.5">
      <c r="C11" s="224" t="s">
        <v>627</v>
      </c>
      <c r="D11" s="224" t="s">
        <v>719</v>
      </c>
      <c r="E11" s="224" t="s">
        <v>720</v>
      </c>
      <c r="F11" s="240">
        <v>2</v>
      </c>
      <c r="G11"/>
    </row>
    <row r="12" spans="3:7" ht="13.5">
      <c r="C12" s="224" t="s">
        <v>628</v>
      </c>
      <c r="D12" s="224" t="s">
        <v>719</v>
      </c>
      <c r="E12" s="224" t="s">
        <v>720</v>
      </c>
      <c r="F12" s="241">
        <v>2</v>
      </c>
      <c r="G12"/>
    </row>
    <row r="13" spans="3:7" ht="13.5">
      <c r="C13" s="224" t="s">
        <v>629</v>
      </c>
      <c r="D13" s="224" t="s">
        <v>719</v>
      </c>
      <c r="E13" s="224" t="s">
        <v>720</v>
      </c>
      <c r="F13" s="241">
        <v>3</v>
      </c>
      <c r="G13"/>
    </row>
    <row r="14" spans="3:7" ht="13.5">
      <c r="C14" s="224" t="s">
        <v>630</v>
      </c>
      <c r="D14" s="224" t="s">
        <v>719</v>
      </c>
      <c r="E14" s="224" t="s">
        <v>721</v>
      </c>
      <c r="F14" s="241">
        <v>2</v>
      </c>
      <c r="G14"/>
    </row>
    <row r="15" spans="3:7" ht="13.5">
      <c r="C15" s="224" t="s">
        <v>631</v>
      </c>
      <c r="D15" s="224" t="s">
        <v>719</v>
      </c>
      <c r="E15" s="224" t="s">
        <v>721</v>
      </c>
      <c r="F15" s="241">
        <v>2</v>
      </c>
      <c r="G15"/>
    </row>
    <row r="16" spans="3:7" ht="13.5">
      <c r="C16" s="224" t="s">
        <v>632</v>
      </c>
      <c r="D16" s="224" t="s">
        <v>719</v>
      </c>
      <c r="E16" s="224" t="s">
        <v>721</v>
      </c>
      <c r="F16" s="241">
        <v>2</v>
      </c>
      <c r="G16"/>
    </row>
    <row r="17" spans="3:7" ht="13.5">
      <c r="C17" s="224" t="s">
        <v>633</v>
      </c>
      <c r="D17" s="224" t="s">
        <v>719</v>
      </c>
      <c r="E17" s="224" t="s">
        <v>721</v>
      </c>
      <c r="F17" s="241">
        <v>1</v>
      </c>
      <c r="G17"/>
    </row>
    <row r="18" spans="3:7" ht="13.5">
      <c r="C18" s="224" t="s">
        <v>634</v>
      </c>
      <c r="D18" s="224" t="s">
        <v>719</v>
      </c>
      <c r="E18" s="224" t="s">
        <v>721</v>
      </c>
      <c r="F18" s="241">
        <v>1</v>
      </c>
      <c r="G18"/>
    </row>
    <row r="19" spans="3:7" ht="13.5">
      <c r="C19" s="224" t="s">
        <v>635</v>
      </c>
      <c r="D19" s="224" t="s">
        <v>719</v>
      </c>
      <c r="E19" s="224" t="s">
        <v>721</v>
      </c>
      <c r="F19" s="241">
        <v>3</v>
      </c>
      <c r="G19"/>
    </row>
    <row r="20" spans="3:7" ht="13.5">
      <c r="C20" s="224" t="s">
        <v>636</v>
      </c>
      <c r="D20" s="224" t="s">
        <v>719</v>
      </c>
      <c r="E20" s="224" t="s">
        <v>621</v>
      </c>
      <c r="F20" s="241">
        <v>2</v>
      </c>
      <c r="G20"/>
    </row>
    <row r="21" spans="3:7" ht="13.5">
      <c r="C21" s="224" t="s">
        <v>637</v>
      </c>
      <c r="D21" s="224" t="s">
        <v>719</v>
      </c>
      <c r="E21" s="224" t="s">
        <v>621</v>
      </c>
      <c r="F21" s="241">
        <v>2</v>
      </c>
      <c r="G21"/>
    </row>
    <row r="22" spans="3:7" ht="13.5">
      <c r="C22" s="224" t="s">
        <v>638</v>
      </c>
      <c r="D22" s="224" t="s">
        <v>719</v>
      </c>
      <c r="E22" s="224" t="s">
        <v>621</v>
      </c>
      <c r="F22" s="241">
        <v>1</v>
      </c>
      <c r="G22"/>
    </row>
    <row r="23" spans="3:7" ht="13.5">
      <c r="C23" s="224" t="s">
        <v>639</v>
      </c>
      <c r="D23" s="224" t="s">
        <v>719</v>
      </c>
      <c r="E23" s="224" t="s">
        <v>623</v>
      </c>
      <c r="F23" s="241">
        <v>1</v>
      </c>
      <c r="G23"/>
    </row>
    <row r="24" spans="3:7" ht="13.5">
      <c r="C24" s="224" t="s">
        <v>640</v>
      </c>
      <c r="D24" s="224" t="s">
        <v>719</v>
      </c>
      <c r="E24" s="224" t="s">
        <v>623</v>
      </c>
      <c r="F24" s="241">
        <v>1</v>
      </c>
      <c r="G24"/>
    </row>
    <row r="25" spans="3:7" ht="13.5">
      <c r="C25" s="224" t="s">
        <v>641</v>
      </c>
      <c r="D25" s="224" t="s">
        <v>719</v>
      </c>
      <c r="E25" s="224" t="s">
        <v>722</v>
      </c>
      <c r="F25" s="241">
        <v>2</v>
      </c>
      <c r="G25"/>
    </row>
    <row r="26" spans="3:7" ht="13.5">
      <c r="C26" s="224" t="s">
        <v>642</v>
      </c>
      <c r="D26" s="224" t="s">
        <v>719</v>
      </c>
      <c r="E26" s="224" t="s">
        <v>723</v>
      </c>
      <c r="F26" s="241">
        <v>2</v>
      </c>
      <c r="G26"/>
    </row>
    <row r="27" spans="3:7" ht="13.5">
      <c r="C27" s="224" t="s">
        <v>643</v>
      </c>
      <c r="D27" s="224" t="s">
        <v>719</v>
      </c>
      <c r="E27" s="224" t="s">
        <v>722</v>
      </c>
      <c r="F27" s="241">
        <v>2</v>
      </c>
      <c r="G27"/>
    </row>
    <row r="28" spans="3:7" ht="13.5">
      <c r="C28" s="224" t="s">
        <v>644</v>
      </c>
      <c r="D28" s="224" t="s">
        <v>719</v>
      </c>
      <c r="E28" s="224" t="s">
        <v>723</v>
      </c>
      <c r="F28" s="241">
        <v>2</v>
      </c>
      <c r="G28"/>
    </row>
    <row r="29" spans="3:7" ht="13.5">
      <c r="C29" s="224" t="s">
        <v>645</v>
      </c>
      <c r="D29" s="224" t="s">
        <v>719</v>
      </c>
      <c r="E29" s="224" t="s">
        <v>724</v>
      </c>
      <c r="F29" s="241">
        <v>3</v>
      </c>
      <c r="G29"/>
    </row>
    <row r="30" spans="3:7" ht="13.5">
      <c r="C30" s="224" t="s">
        <v>646</v>
      </c>
      <c r="D30" s="224" t="s">
        <v>719</v>
      </c>
      <c r="E30" s="224" t="s">
        <v>621</v>
      </c>
      <c r="F30" s="241">
        <v>2</v>
      </c>
      <c r="G30"/>
    </row>
    <row r="31" spans="3:7" ht="13.5">
      <c r="C31" s="224" t="s">
        <v>647</v>
      </c>
      <c r="D31" s="224" t="s">
        <v>719</v>
      </c>
      <c r="E31" s="224" t="s">
        <v>621</v>
      </c>
      <c r="F31" s="241">
        <v>1</v>
      </c>
      <c r="G31"/>
    </row>
    <row r="32" spans="3:7" ht="13.5">
      <c r="C32" s="224" t="s">
        <v>648</v>
      </c>
      <c r="D32" s="224" t="s">
        <v>719</v>
      </c>
      <c r="E32" s="224" t="s">
        <v>720</v>
      </c>
      <c r="F32" s="241">
        <v>1</v>
      </c>
      <c r="G32"/>
    </row>
    <row r="33" spans="3:7" ht="13.5">
      <c r="C33" s="224" t="s">
        <v>649</v>
      </c>
      <c r="D33" s="224" t="s">
        <v>719</v>
      </c>
      <c r="E33" s="224" t="s">
        <v>619</v>
      </c>
      <c r="F33" s="241">
        <v>2</v>
      </c>
      <c r="G33"/>
    </row>
    <row r="34" spans="3:7" ht="13.5">
      <c r="C34" s="224" t="s">
        <v>650</v>
      </c>
      <c r="D34" s="224" t="s">
        <v>719</v>
      </c>
      <c r="E34" s="224" t="s">
        <v>720</v>
      </c>
      <c r="F34" s="241">
        <v>3</v>
      </c>
      <c r="G34"/>
    </row>
    <row r="35" spans="3:7" ht="13.5">
      <c r="C35" s="224" t="s">
        <v>651</v>
      </c>
      <c r="D35" s="224" t="s">
        <v>719</v>
      </c>
      <c r="E35" s="224" t="s">
        <v>721</v>
      </c>
      <c r="F35" s="241">
        <v>2</v>
      </c>
      <c r="G35"/>
    </row>
    <row r="36" spans="3:7" ht="13.5">
      <c r="C36" s="224" t="s">
        <v>652</v>
      </c>
      <c r="D36" s="224" t="s">
        <v>719</v>
      </c>
      <c r="E36" s="224" t="s">
        <v>721</v>
      </c>
      <c r="F36" s="241">
        <v>2</v>
      </c>
      <c r="G36"/>
    </row>
    <row r="37" spans="3:7" ht="13.5">
      <c r="C37" s="224" t="s">
        <v>653</v>
      </c>
      <c r="D37" s="224" t="s">
        <v>719</v>
      </c>
      <c r="E37" s="224" t="s">
        <v>721</v>
      </c>
      <c r="F37" s="241">
        <v>3</v>
      </c>
      <c r="G37"/>
    </row>
    <row r="38" spans="3:7" ht="13.5">
      <c r="C38" s="224" t="s">
        <v>654</v>
      </c>
      <c r="D38" s="224" t="s">
        <v>719</v>
      </c>
      <c r="E38" s="224" t="s">
        <v>721</v>
      </c>
      <c r="F38" s="241">
        <v>2</v>
      </c>
      <c r="G38"/>
    </row>
    <row r="39" spans="3:7" ht="13.5">
      <c r="C39" s="224" t="s">
        <v>655</v>
      </c>
      <c r="D39" s="224" t="s">
        <v>719</v>
      </c>
      <c r="E39" s="224" t="s">
        <v>721</v>
      </c>
      <c r="F39" s="241">
        <v>2</v>
      </c>
      <c r="G39"/>
    </row>
    <row r="40" spans="3:7" ht="13.5">
      <c r="C40" s="224" t="s">
        <v>656</v>
      </c>
      <c r="D40" s="224" t="s">
        <v>719</v>
      </c>
      <c r="E40" s="224" t="s">
        <v>721</v>
      </c>
      <c r="F40" s="241">
        <v>1</v>
      </c>
      <c r="G40"/>
    </row>
    <row r="41" spans="3:7" ht="13.5">
      <c r="C41" s="224" t="s">
        <v>657</v>
      </c>
      <c r="D41" s="224" t="s">
        <v>719</v>
      </c>
      <c r="E41" s="224" t="s">
        <v>721</v>
      </c>
      <c r="F41" s="241">
        <v>1</v>
      </c>
      <c r="G41"/>
    </row>
    <row r="42" spans="3:7" ht="13.5">
      <c r="C42" s="224" t="s">
        <v>658</v>
      </c>
      <c r="D42" s="224" t="s">
        <v>719</v>
      </c>
      <c r="E42" s="224" t="s">
        <v>721</v>
      </c>
      <c r="F42" s="241">
        <v>3</v>
      </c>
      <c r="G42"/>
    </row>
    <row r="43" spans="3:7" ht="13.5">
      <c r="C43" s="224" t="s">
        <v>659</v>
      </c>
      <c r="D43" s="224" t="s">
        <v>719</v>
      </c>
      <c r="E43" s="224" t="s">
        <v>621</v>
      </c>
      <c r="F43" s="241">
        <v>3</v>
      </c>
      <c r="G43"/>
    </row>
    <row r="44" spans="3:7" ht="13.5">
      <c r="C44" s="224" t="s">
        <v>660</v>
      </c>
      <c r="D44" s="224" t="s">
        <v>719</v>
      </c>
      <c r="E44" s="224" t="s">
        <v>621</v>
      </c>
      <c r="F44" s="241">
        <v>3</v>
      </c>
      <c r="G44"/>
    </row>
    <row r="45" spans="3:7" ht="13.5">
      <c r="C45" s="224" t="s">
        <v>661</v>
      </c>
      <c r="D45" s="224" t="s">
        <v>719</v>
      </c>
      <c r="E45" s="224" t="s">
        <v>621</v>
      </c>
      <c r="F45" s="241">
        <v>3</v>
      </c>
      <c r="G45"/>
    </row>
    <row r="46" spans="3:7" ht="13.5">
      <c r="C46" s="224" t="s">
        <v>662</v>
      </c>
      <c r="D46" s="224" t="s">
        <v>719</v>
      </c>
      <c r="E46" s="224" t="s">
        <v>621</v>
      </c>
      <c r="F46" s="241">
        <v>2</v>
      </c>
      <c r="G46"/>
    </row>
    <row r="47" spans="3:7" ht="13.5">
      <c r="C47" s="224" t="s">
        <v>663</v>
      </c>
      <c r="D47" s="224" t="s">
        <v>719</v>
      </c>
      <c r="E47" s="224" t="s">
        <v>621</v>
      </c>
      <c r="F47" s="241">
        <v>2</v>
      </c>
      <c r="G47"/>
    </row>
    <row r="48" spans="3:7" ht="13.5">
      <c r="C48" s="224" t="s">
        <v>664</v>
      </c>
      <c r="D48" s="224" t="s">
        <v>719</v>
      </c>
      <c r="E48" s="224" t="s">
        <v>623</v>
      </c>
      <c r="F48" s="241">
        <v>3</v>
      </c>
      <c r="G48"/>
    </row>
    <row r="49" spans="3:7" ht="13.5">
      <c r="C49" s="224" t="s">
        <v>665</v>
      </c>
      <c r="D49" s="224" t="s">
        <v>719</v>
      </c>
      <c r="E49" s="224" t="s">
        <v>623</v>
      </c>
      <c r="F49" s="241">
        <v>3</v>
      </c>
      <c r="G49"/>
    </row>
    <row r="50" spans="3:7" ht="13.5">
      <c r="C50" s="224" t="s">
        <v>666</v>
      </c>
      <c r="D50" s="224" t="s">
        <v>719</v>
      </c>
      <c r="E50" s="224" t="s">
        <v>623</v>
      </c>
      <c r="F50" s="241">
        <v>3</v>
      </c>
      <c r="G50"/>
    </row>
    <row r="51" spans="3:7" ht="13.5">
      <c r="C51" s="224" t="s">
        <v>667</v>
      </c>
      <c r="D51" s="224" t="s">
        <v>719</v>
      </c>
      <c r="E51" s="224" t="s">
        <v>623</v>
      </c>
      <c r="F51" s="241">
        <v>2</v>
      </c>
      <c r="G51"/>
    </row>
    <row r="52" spans="3:7" ht="13.5">
      <c r="C52" s="224" t="s">
        <v>668</v>
      </c>
      <c r="D52" s="224" t="s">
        <v>719</v>
      </c>
      <c r="E52" s="224" t="s">
        <v>623</v>
      </c>
      <c r="F52" s="241">
        <v>2</v>
      </c>
      <c r="G52"/>
    </row>
    <row r="53" spans="3:7" ht="13.5">
      <c r="C53" s="224" t="s">
        <v>669</v>
      </c>
      <c r="D53" s="224" t="s">
        <v>719</v>
      </c>
      <c r="E53" s="224" t="s">
        <v>722</v>
      </c>
      <c r="F53" s="241">
        <v>3</v>
      </c>
      <c r="G53"/>
    </row>
    <row r="54" spans="3:7" ht="13.5">
      <c r="C54" s="224" t="s">
        <v>670</v>
      </c>
      <c r="D54" s="224" t="s">
        <v>719</v>
      </c>
      <c r="E54" s="224" t="s">
        <v>723</v>
      </c>
      <c r="F54" s="241">
        <v>3</v>
      </c>
      <c r="G54"/>
    </row>
    <row r="55" spans="3:7" ht="13.5">
      <c r="C55" s="224" t="s">
        <v>671</v>
      </c>
      <c r="D55" s="224" t="s">
        <v>719</v>
      </c>
      <c r="E55" s="224" t="s">
        <v>724</v>
      </c>
      <c r="F55" s="241">
        <v>2</v>
      </c>
      <c r="G55"/>
    </row>
    <row r="56" spans="3:7" ht="13.5">
      <c r="C56" s="224" t="s">
        <v>672</v>
      </c>
      <c r="D56" s="224" t="s">
        <v>719</v>
      </c>
      <c r="E56" s="224" t="s">
        <v>724</v>
      </c>
      <c r="F56" s="241">
        <v>2</v>
      </c>
      <c r="G56"/>
    </row>
    <row r="57" spans="3:7" ht="13.5">
      <c r="C57" s="224" t="s">
        <v>673</v>
      </c>
      <c r="D57" s="224" t="s">
        <v>719</v>
      </c>
      <c r="E57" s="224" t="s">
        <v>724</v>
      </c>
      <c r="F57" s="241">
        <v>2</v>
      </c>
      <c r="G57"/>
    </row>
    <row r="58" spans="3:7" ht="13.5">
      <c r="C58" s="224" t="s">
        <v>674</v>
      </c>
      <c r="D58" s="224" t="s">
        <v>719</v>
      </c>
      <c r="E58" s="224" t="s">
        <v>622</v>
      </c>
      <c r="F58" s="241">
        <v>3</v>
      </c>
      <c r="G58"/>
    </row>
    <row r="59" spans="3:7" ht="13.5">
      <c r="C59" s="224" t="s">
        <v>675</v>
      </c>
      <c r="D59" s="224" t="s">
        <v>719</v>
      </c>
      <c r="E59" s="224" t="s">
        <v>621</v>
      </c>
      <c r="F59" s="241">
        <v>3</v>
      </c>
      <c r="G59"/>
    </row>
    <row r="60" spans="3:7" ht="13.5">
      <c r="C60" s="224" t="s">
        <v>676</v>
      </c>
      <c r="D60" s="224" t="s">
        <v>719</v>
      </c>
      <c r="E60" s="224" t="s">
        <v>621</v>
      </c>
      <c r="F60" s="241">
        <v>3</v>
      </c>
      <c r="G60"/>
    </row>
    <row r="61" spans="3:7" ht="13.5">
      <c r="C61" s="224" t="s">
        <v>677</v>
      </c>
      <c r="D61" s="224" t="s">
        <v>719</v>
      </c>
      <c r="E61" s="224" t="s">
        <v>725</v>
      </c>
      <c r="F61" s="241">
        <v>1</v>
      </c>
      <c r="G61"/>
    </row>
    <row r="62" spans="3:7" ht="13.5">
      <c r="C62" s="224" t="s">
        <v>678</v>
      </c>
      <c r="D62" s="224" t="s">
        <v>719</v>
      </c>
      <c r="E62" s="224" t="s">
        <v>720</v>
      </c>
      <c r="F62" s="241">
        <v>1</v>
      </c>
      <c r="G62"/>
    </row>
    <row r="63" spans="3:7" ht="13.5">
      <c r="C63" s="224" t="s">
        <v>680</v>
      </c>
      <c r="D63" s="224" t="s">
        <v>719</v>
      </c>
      <c r="E63" s="224" t="s">
        <v>681</v>
      </c>
      <c r="F63" s="241">
        <v>1</v>
      </c>
      <c r="G63"/>
    </row>
    <row r="64" spans="3:6" ht="12.75">
      <c r="C64" s="224" t="s">
        <v>682</v>
      </c>
      <c r="D64" s="224" t="s">
        <v>719</v>
      </c>
      <c r="E64" s="224" t="s">
        <v>683</v>
      </c>
      <c r="F64" s="241">
        <v>1</v>
      </c>
    </row>
    <row r="65" spans="3:6" ht="12.75">
      <c r="C65" s="224" t="s">
        <v>684</v>
      </c>
      <c r="D65" s="224" t="s">
        <v>719</v>
      </c>
      <c r="E65" s="224" t="s">
        <v>721</v>
      </c>
      <c r="F65" s="241">
        <v>1</v>
      </c>
    </row>
    <row r="66" spans="3:6" ht="12.75">
      <c r="C66" s="224" t="s">
        <v>861</v>
      </c>
      <c r="D66" s="224" t="s">
        <v>719</v>
      </c>
      <c r="E66" s="224" t="s">
        <v>1725</v>
      </c>
      <c r="F66" s="241"/>
    </row>
    <row r="67" spans="3:6" ht="12.75">
      <c r="C67" s="224" t="s">
        <v>685</v>
      </c>
      <c r="D67" s="224" t="s">
        <v>719</v>
      </c>
      <c r="E67" s="224" t="s">
        <v>621</v>
      </c>
      <c r="F67" s="241">
        <v>1</v>
      </c>
    </row>
    <row r="68" spans="3:6" ht="12.75">
      <c r="C68" s="224" t="s">
        <v>686</v>
      </c>
      <c r="D68" s="224" t="s">
        <v>719</v>
      </c>
      <c r="E68" s="224" t="s">
        <v>621</v>
      </c>
      <c r="F68" s="241">
        <v>1</v>
      </c>
    </row>
    <row r="69" spans="3:6" ht="12.75">
      <c r="C69" s="224" t="s">
        <v>687</v>
      </c>
      <c r="D69" s="224" t="s">
        <v>719</v>
      </c>
      <c r="E69" s="224" t="s">
        <v>623</v>
      </c>
      <c r="F69" s="241">
        <v>1</v>
      </c>
    </row>
    <row r="70" spans="3:6" ht="12.75">
      <c r="C70" s="224" t="s">
        <v>688</v>
      </c>
      <c r="D70" s="224" t="s">
        <v>719</v>
      </c>
      <c r="E70" s="224" t="s">
        <v>623</v>
      </c>
      <c r="F70" s="241">
        <v>1</v>
      </c>
    </row>
    <row r="71" spans="3:6" ht="12.75">
      <c r="C71" s="224" t="s">
        <v>689</v>
      </c>
      <c r="D71" s="224" t="s">
        <v>719</v>
      </c>
      <c r="E71" s="224" t="s">
        <v>623</v>
      </c>
      <c r="F71" s="241">
        <v>1</v>
      </c>
    </row>
    <row r="72" spans="3:6" ht="12.75">
      <c r="C72" s="224" t="s">
        <v>690</v>
      </c>
      <c r="D72" s="224" t="s">
        <v>719</v>
      </c>
      <c r="E72" s="224" t="s">
        <v>722</v>
      </c>
      <c r="F72" s="241">
        <v>1</v>
      </c>
    </row>
    <row r="73" spans="3:6" ht="12.75">
      <c r="C73" s="224" t="s">
        <v>691</v>
      </c>
      <c r="D73" s="224" t="s">
        <v>719</v>
      </c>
      <c r="E73" s="224" t="s">
        <v>724</v>
      </c>
      <c r="F73" s="241">
        <v>2</v>
      </c>
    </row>
    <row r="74" spans="3:6" ht="12.75">
      <c r="C74" s="224" t="s">
        <v>692</v>
      </c>
      <c r="D74" s="224" t="s">
        <v>719</v>
      </c>
      <c r="E74" s="224" t="s">
        <v>622</v>
      </c>
      <c r="F74" s="241">
        <v>1</v>
      </c>
    </row>
    <row r="75" spans="3:6" ht="12.75">
      <c r="C75" s="224" t="s">
        <v>693</v>
      </c>
      <c r="D75" s="224" t="s">
        <v>719</v>
      </c>
      <c r="E75" s="224" t="s">
        <v>621</v>
      </c>
      <c r="F75" s="241">
        <v>1</v>
      </c>
    </row>
    <row r="76" spans="3:6" ht="12.75">
      <c r="C76" s="224" t="s">
        <v>694</v>
      </c>
      <c r="D76" s="224" t="s">
        <v>719</v>
      </c>
      <c r="E76" s="224" t="s">
        <v>621</v>
      </c>
      <c r="F76" s="241">
        <v>1</v>
      </c>
    </row>
    <row r="77" spans="3:6" ht="12.75">
      <c r="C77" s="224" t="s">
        <v>695</v>
      </c>
      <c r="D77" s="224" t="s">
        <v>719</v>
      </c>
      <c r="E77" s="224" t="s">
        <v>696</v>
      </c>
      <c r="F77" s="241">
        <v>3</v>
      </c>
    </row>
    <row r="78" spans="3:6" ht="12.75">
      <c r="C78" s="224" t="s">
        <v>697</v>
      </c>
      <c r="D78" s="224" t="s">
        <v>719</v>
      </c>
      <c r="E78" s="224" t="s">
        <v>696</v>
      </c>
      <c r="F78" s="241">
        <v>1</v>
      </c>
    </row>
    <row r="79" spans="3:6" ht="12.75">
      <c r="C79" s="224" t="s">
        <v>698</v>
      </c>
      <c r="D79" s="224" t="s">
        <v>719</v>
      </c>
      <c r="E79" s="224" t="s">
        <v>696</v>
      </c>
      <c r="F79" s="241">
        <v>1</v>
      </c>
    </row>
    <row r="80" spans="3:6" ht="12.75">
      <c r="C80" s="224" t="s">
        <v>699</v>
      </c>
      <c r="D80" s="224" t="s">
        <v>719</v>
      </c>
      <c r="E80" s="224" t="s">
        <v>696</v>
      </c>
      <c r="F80" s="241">
        <v>1</v>
      </c>
    </row>
    <row r="81" spans="3:6" ht="12.75">
      <c r="C81" s="224" t="s">
        <v>700</v>
      </c>
      <c r="D81" s="224" t="s">
        <v>719</v>
      </c>
      <c r="E81" s="224" t="s">
        <v>701</v>
      </c>
      <c r="F81" s="241">
        <v>2</v>
      </c>
    </row>
    <row r="82" spans="3:6" ht="12.75">
      <c r="C82" s="224" t="s">
        <v>702</v>
      </c>
      <c r="D82" s="224" t="s">
        <v>719</v>
      </c>
      <c r="E82" s="224" t="s">
        <v>701</v>
      </c>
      <c r="F82" s="241">
        <v>2</v>
      </c>
    </row>
    <row r="83" spans="3:6" ht="12.75">
      <c r="C83" s="224" t="s">
        <v>703</v>
      </c>
      <c r="D83" s="224" t="s">
        <v>719</v>
      </c>
      <c r="E83" s="224" t="s">
        <v>701</v>
      </c>
      <c r="F83" s="241">
        <v>1</v>
      </c>
    </row>
    <row r="84" spans="3:6" ht="12.75">
      <c r="C84" s="224" t="s">
        <v>704</v>
      </c>
      <c r="D84" s="224" t="s">
        <v>719</v>
      </c>
      <c r="E84" s="224" t="s">
        <v>701</v>
      </c>
      <c r="F84" s="241">
        <v>2</v>
      </c>
    </row>
    <row r="85" spans="3:6" ht="12.75">
      <c r="C85" s="224" t="s">
        <v>705</v>
      </c>
      <c r="D85" s="224" t="s">
        <v>719</v>
      </c>
      <c r="E85" s="224" t="s">
        <v>701</v>
      </c>
      <c r="F85" s="241">
        <v>2</v>
      </c>
    </row>
    <row r="86" spans="3:6" ht="12.75">
      <c r="C86" s="224" t="s">
        <v>706</v>
      </c>
      <c r="D86" s="224" t="s">
        <v>719</v>
      </c>
      <c r="E86" s="224" t="s">
        <v>701</v>
      </c>
      <c r="F86" s="241">
        <v>1</v>
      </c>
    </row>
    <row r="87" spans="3:6" ht="12.75">
      <c r="C87" s="226" t="s">
        <v>602</v>
      </c>
      <c r="D87" s="226" t="s">
        <v>602</v>
      </c>
      <c r="E87" s="226" t="s">
        <v>602</v>
      </c>
      <c r="F87" s="241"/>
    </row>
    <row r="88" spans="3:6" ht="13.5">
      <c r="C88"/>
      <c r="D88"/>
      <c r="E88"/>
      <c r="F88"/>
    </row>
    <row r="89" spans="3:6" ht="13.5">
      <c r="C89"/>
      <c r="D89"/>
      <c r="E89"/>
      <c r="F89"/>
    </row>
    <row r="90" spans="3:6" ht="13.5">
      <c r="C90"/>
      <c r="D90"/>
      <c r="E90"/>
      <c r="F90"/>
    </row>
    <row r="91" spans="3:6" ht="13.5">
      <c r="C91"/>
      <c r="D91"/>
      <c r="E91"/>
      <c r="F91"/>
    </row>
    <row r="92" spans="3:6" ht="13.5">
      <c r="C92"/>
      <c r="D92"/>
      <c r="E92"/>
      <c r="F92"/>
    </row>
    <row r="93" spans="3:6" ht="13.5">
      <c r="C93"/>
      <c r="D93"/>
      <c r="E93"/>
      <c r="F93"/>
    </row>
    <row r="94" spans="3:6" ht="13.5">
      <c r="C94"/>
      <c r="D94"/>
      <c r="E94"/>
      <c r="F94"/>
    </row>
    <row r="95" spans="3:6" ht="13.5">
      <c r="C95"/>
      <c r="D95"/>
      <c r="E95"/>
      <c r="F95"/>
    </row>
    <row r="96" spans="3:6" ht="13.5">
      <c r="C96"/>
      <c r="D96"/>
      <c r="E96"/>
      <c r="F96"/>
    </row>
    <row r="97" spans="3:6" ht="13.5">
      <c r="C97"/>
      <c r="D97"/>
      <c r="E97"/>
      <c r="F97"/>
    </row>
    <row r="98" spans="3:6" ht="13.5">
      <c r="C98"/>
      <c r="D98"/>
      <c r="E98"/>
      <c r="F98"/>
    </row>
    <row r="99" spans="3:6" ht="13.5">
      <c r="C99"/>
      <c r="D99"/>
      <c r="E99"/>
      <c r="F99"/>
    </row>
    <row r="100" spans="3:6" ht="13.5">
      <c r="C100"/>
      <c r="D100"/>
      <c r="E100"/>
      <c r="F100"/>
    </row>
    <row r="101" spans="3:6" ht="13.5">
      <c r="C101"/>
      <c r="D101"/>
      <c r="E101"/>
      <c r="F101"/>
    </row>
    <row r="102" spans="3:6" ht="13.5">
      <c r="C102"/>
      <c r="D102"/>
      <c r="E102"/>
      <c r="F102"/>
    </row>
    <row r="103" spans="3:6" ht="13.5">
      <c r="C103"/>
      <c r="D103"/>
      <c r="E103"/>
      <c r="F103"/>
    </row>
    <row r="104" spans="3:6" ht="13.5">
      <c r="C104"/>
      <c r="D104"/>
      <c r="E104"/>
      <c r="F104"/>
    </row>
    <row r="105" spans="3:6" ht="13.5">
      <c r="C105"/>
      <c r="D105"/>
      <c r="E105"/>
      <c r="F105"/>
    </row>
    <row r="106" spans="3:6" ht="13.5">
      <c r="C106"/>
      <c r="D106"/>
      <c r="E106"/>
      <c r="F106"/>
    </row>
    <row r="107" spans="3:6" ht="13.5">
      <c r="C107"/>
      <c r="D107"/>
      <c r="E107"/>
      <c r="F107"/>
    </row>
    <row r="108" spans="3:6" ht="13.5">
      <c r="C108"/>
      <c r="D108"/>
      <c r="E108"/>
      <c r="F108"/>
    </row>
    <row r="109" spans="3:6" ht="13.5">
      <c r="C109"/>
      <c r="D109"/>
      <c r="E109"/>
      <c r="F109"/>
    </row>
    <row r="110" spans="3:6" ht="13.5">
      <c r="C110"/>
      <c r="D110"/>
      <c r="E110"/>
      <c r="F110"/>
    </row>
    <row r="111" spans="3:6" ht="13.5">
      <c r="C111"/>
      <c r="D111"/>
      <c r="E111"/>
      <c r="F111"/>
    </row>
    <row r="112" spans="3:6" ht="13.5">
      <c r="C112"/>
      <c r="D112"/>
      <c r="E112"/>
      <c r="F112"/>
    </row>
    <row r="113" spans="3:6" ht="13.5">
      <c r="C113"/>
      <c r="D113"/>
      <c r="E113"/>
      <c r="F113"/>
    </row>
    <row r="114" spans="3:6" ht="13.5">
      <c r="C114"/>
      <c r="D114"/>
      <c r="E114"/>
      <c r="F114"/>
    </row>
    <row r="115" spans="3:6" ht="13.5">
      <c r="C115"/>
      <c r="D115"/>
      <c r="E115"/>
      <c r="F115"/>
    </row>
    <row r="116" spans="3:6" ht="13.5">
      <c r="C116"/>
      <c r="D116"/>
      <c r="E116"/>
      <c r="F116"/>
    </row>
    <row r="117" spans="3:6" ht="13.5">
      <c r="C117"/>
      <c r="D117"/>
      <c r="E117"/>
      <c r="F117"/>
    </row>
    <row r="118" spans="3:6" ht="13.5">
      <c r="C118"/>
      <c r="D118"/>
      <c r="E118"/>
      <c r="F118"/>
    </row>
    <row r="119" spans="3:6" ht="13.5">
      <c r="C119"/>
      <c r="D119"/>
      <c r="E119"/>
      <c r="F119"/>
    </row>
    <row r="120" spans="3:6" ht="13.5">
      <c r="C120"/>
      <c r="D120"/>
      <c r="E120"/>
      <c r="F120"/>
    </row>
    <row r="121" spans="3:6" ht="13.5">
      <c r="C121"/>
      <c r="D121"/>
      <c r="E121"/>
      <c r="F121"/>
    </row>
    <row r="122" spans="3:6" ht="13.5">
      <c r="C122"/>
      <c r="D122"/>
      <c r="E122"/>
      <c r="F122"/>
    </row>
    <row r="123" spans="3:6" ht="13.5">
      <c r="C123"/>
      <c r="D123"/>
      <c r="E123"/>
      <c r="F123"/>
    </row>
    <row r="124" spans="3:6" ht="13.5">
      <c r="C124"/>
      <c r="D124"/>
      <c r="E124"/>
      <c r="F124"/>
    </row>
    <row r="125" spans="3:6" ht="13.5">
      <c r="C125"/>
      <c r="D125"/>
      <c r="E125"/>
      <c r="F125"/>
    </row>
    <row r="126" spans="3:6" ht="13.5">
      <c r="C126"/>
      <c r="D126"/>
      <c r="E126"/>
      <c r="F126"/>
    </row>
    <row r="127" spans="3:6" ht="13.5">
      <c r="C127"/>
      <c r="D127"/>
      <c r="E127"/>
      <c r="F127"/>
    </row>
    <row r="128" spans="3:6" ht="13.5">
      <c r="C128"/>
      <c r="D128"/>
      <c r="E128"/>
      <c r="F128"/>
    </row>
    <row r="129" spans="3:6" ht="13.5">
      <c r="C129"/>
      <c r="D129"/>
      <c r="E129"/>
      <c r="F129"/>
    </row>
    <row r="130" spans="3:6" ht="13.5">
      <c r="C130"/>
      <c r="D130"/>
      <c r="E130"/>
      <c r="F130"/>
    </row>
    <row r="131" spans="3:6" ht="13.5">
      <c r="C131"/>
      <c r="D131"/>
      <c r="E131"/>
      <c r="F131"/>
    </row>
    <row r="132" spans="3:6" ht="13.5">
      <c r="C132"/>
      <c r="D132"/>
      <c r="E132"/>
      <c r="F132"/>
    </row>
    <row r="133" spans="3:6" ht="13.5">
      <c r="C133"/>
      <c r="D133"/>
      <c r="E133"/>
      <c r="F133"/>
    </row>
    <row r="134" spans="3:6" ht="13.5">
      <c r="C134"/>
      <c r="D134"/>
      <c r="E134"/>
      <c r="F134"/>
    </row>
    <row r="135" spans="3:6" ht="13.5">
      <c r="C135"/>
      <c r="D135"/>
      <c r="E135"/>
      <c r="F135"/>
    </row>
    <row r="136" spans="3:6" ht="13.5">
      <c r="C136"/>
      <c r="D136"/>
      <c r="E136"/>
      <c r="F136"/>
    </row>
    <row r="137" spans="3:6" ht="13.5">
      <c r="C137"/>
      <c r="D137"/>
      <c r="E137"/>
      <c r="F137"/>
    </row>
    <row r="138" spans="3:6" ht="13.5">
      <c r="C138"/>
      <c r="D138"/>
      <c r="E138"/>
      <c r="F138"/>
    </row>
    <row r="139" spans="3:6" ht="13.5">
      <c r="C139"/>
      <c r="D139"/>
      <c r="E139"/>
      <c r="F139"/>
    </row>
    <row r="140" spans="3:6" ht="13.5">
      <c r="C140"/>
      <c r="D140"/>
      <c r="E140"/>
      <c r="F140"/>
    </row>
    <row r="141" spans="3:6" ht="13.5">
      <c r="C141"/>
      <c r="D141"/>
      <c r="E141"/>
      <c r="F141"/>
    </row>
    <row r="142" spans="3:6" ht="13.5">
      <c r="C142"/>
      <c r="D142"/>
      <c r="E142"/>
      <c r="F142"/>
    </row>
    <row r="143" spans="3:6" ht="13.5">
      <c r="C143"/>
      <c r="D143"/>
      <c r="E143"/>
      <c r="F143"/>
    </row>
    <row r="144" spans="3:6" ht="13.5">
      <c r="C144"/>
      <c r="D144"/>
      <c r="E144"/>
      <c r="F144"/>
    </row>
    <row r="145" spans="3:6" ht="13.5">
      <c r="C145"/>
      <c r="D145"/>
      <c r="E145"/>
      <c r="F145"/>
    </row>
    <row r="146" spans="3:6" ht="13.5">
      <c r="C146"/>
      <c r="D146"/>
      <c r="E146"/>
      <c r="F146"/>
    </row>
    <row r="147" spans="3:6" ht="13.5">
      <c r="C147"/>
      <c r="D147"/>
      <c r="E147"/>
      <c r="F147"/>
    </row>
    <row r="148" spans="3:6" ht="13.5">
      <c r="C148"/>
      <c r="D148"/>
      <c r="E148"/>
      <c r="F148"/>
    </row>
    <row r="149" spans="3:6" ht="13.5">
      <c r="C149"/>
      <c r="D149"/>
      <c r="E149"/>
      <c r="F149"/>
    </row>
    <row r="150" spans="3:6" ht="13.5">
      <c r="C150"/>
      <c r="D150"/>
      <c r="E150"/>
      <c r="F150"/>
    </row>
    <row r="151" spans="3:6" ht="13.5">
      <c r="C151"/>
      <c r="D151"/>
      <c r="E151"/>
      <c r="F151"/>
    </row>
    <row r="152" spans="3:6" ht="13.5">
      <c r="C152"/>
      <c r="D152"/>
      <c r="E152"/>
      <c r="F152"/>
    </row>
    <row r="153" spans="3:6" ht="13.5">
      <c r="C153"/>
      <c r="D153"/>
      <c r="E153"/>
      <c r="F153"/>
    </row>
    <row r="154" spans="3:6" ht="13.5">
      <c r="C154"/>
      <c r="D154"/>
      <c r="E154"/>
      <c r="F154"/>
    </row>
    <row r="155" spans="3:6" ht="13.5">
      <c r="C155"/>
      <c r="D155"/>
      <c r="E155"/>
      <c r="F155"/>
    </row>
    <row r="156" spans="3:6" ht="13.5">
      <c r="C156"/>
      <c r="D156"/>
      <c r="E156"/>
      <c r="F156"/>
    </row>
    <row r="157" spans="3:6" ht="13.5">
      <c r="C157"/>
      <c r="D157"/>
      <c r="E157"/>
      <c r="F157"/>
    </row>
    <row r="158" spans="3:6" ht="13.5">
      <c r="C158"/>
      <c r="D158"/>
      <c r="E158"/>
      <c r="F158"/>
    </row>
    <row r="159" spans="3:6" ht="13.5">
      <c r="C159"/>
      <c r="D159"/>
      <c r="E159"/>
      <c r="F159"/>
    </row>
    <row r="160" spans="3:6" ht="13.5">
      <c r="C160"/>
      <c r="D160"/>
      <c r="E160"/>
      <c r="F160"/>
    </row>
    <row r="161" spans="3:6" ht="13.5">
      <c r="C161"/>
      <c r="D161"/>
      <c r="E161"/>
      <c r="F161"/>
    </row>
    <row r="162" spans="3:6" ht="13.5">
      <c r="C162"/>
      <c r="D162"/>
      <c r="E162"/>
      <c r="F162"/>
    </row>
    <row r="163" spans="3:6" ht="13.5">
      <c r="C163"/>
      <c r="D163"/>
      <c r="E163"/>
      <c r="F163"/>
    </row>
    <row r="164" spans="3:6" ht="13.5">
      <c r="C164"/>
      <c r="D164"/>
      <c r="E164"/>
      <c r="F164"/>
    </row>
    <row r="165" spans="3:6" ht="13.5">
      <c r="C165"/>
      <c r="D165"/>
      <c r="E165"/>
      <c r="F165"/>
    </row>
    <row r="166" spans="3:6" ht="13.5">
      <c r="C166"/>
      <c r="D166"/>
      <c r="E166"/>
      <c r="F166"/>
    </row>
    <row r="167" spans="3:6" ht="13.5">
      <c r="C167"/>
      <c r="D167"/>
      <c r="E167"/>
      <c r="F167"/>
    </row>
    <row r="168" spans="3:6" ht="13.5">
      <c r="C168"/>
      <c r="D168"/>
      <c r="E168"/>
      <c r="F168"/>
    </row>
    <row r="169" spans="3:6" ht="13.5">
      <c r="C169"/>
      <c r="D169"/>
      <c r="E169"/>
      <c r="F169"/>
    </row>
    <row r="170" spans="3:6" ht="13.5">
      <c r="C170"/>
      <c r="D170"/>
      <c r="E170"/>
      <c r="F170"/>
    </row>
    <row r="171" spans="3:6" ht="13.5">
      <c r="C171"/>
      <c r="D171"/>
      <c r="E171"/>
      <c r="F171"/>
    </row>
    <row r="172" spans="3:6" ht="13.5">
      <c r="C172"/>
      <c r="D172"/>
      <c r="E172"/>
      <c r="F172"/>
    </row>
    <row r="173" spans="3:6" ht="13.5">
      <c r="C173"/>
      <c r="D173"/>
      <c r="E173"/>
      <c r="F173"/>
    </row>
    <row r="174" spans="3:6" ht="13.5">
      <c r="C174"/>
      <c r="D174"/>
      <c r="E174"/>
      <c r="F174"/>
    </row>
    <row r="175" spans="3:6" ht="13.5">
      <c r="C175"/>
      <c r="D175"/>
      <c r="E175"/>
      <c r="F175"/>
    </row>
    <row r="176" spans="3:6" ht="13.5">
      <c r="C176"/>
      <c r="D176"/>
      <c r="E176"/>
      <c r="F176"/>
    </row>
    <row r="177" spans="3:6" ht="13.5">
      <c r="C177"/>
      <c r="D177"/>
      <c r="E177"/>
      <c r="F177"/>
    </row>
    <row r="178" spans="3:6" ht="13.5">
      <c r="C178"/>
      <c r="D178"/>
      <c r="E178"/>
      <c r="F178"/>
    </row>
    <row r="179" spans="3:6" ht="13.5">
      <c r="C179"/>
      <c r="D179"/>
      <c r="E179"/>
      <c r="F179"/>
    </row>
    <row r="180" spans="3:6" ht="13.5">
      <c r="C180"/>
      <c r="D180"/>
      <c r="E180"/>
      <c r="F180"/>
    </row>
    <row r="181" spans="3:6" ht="13.5">
      <c r="C181"/>
      <c r="D181"/>
      <c r="E181"/>
      <c r="F181"/>
    </row>
    <row r="182" spans="3:6" ht="13.5">
      <c r="C182"/>
      <c r="D182"/>
      <c r="E182"/>
      <c r="F182"/>
    </row>
    <row r="183" spans="3:6" ht="13.5">
      <c r="C183"/>
      <c r="D183"/>
      <c r="E183"/>
      <c r="F183"/>
    </row>
    <row r="184" spans="3:6" ht="13.5">
      <c r="C184"/>
      <c r="D184"/>
      <c r="E184"/>
      <c r="F184"/>
    </row>
    <row r="185" spans="3:6" ht="13.5">
      <c r="C185"/>
      <c r="D185"/>
      <c r="E185"/>
      <c r="F185"/>
    </row>
    <row r="186" spans="3:6" ht="13.5">
      <c r="C186"/>
      <c r="D186"/>
      <c r="E186"/>
      <c r="F186"/>
    </row>
    <row r="187" spans="3:6" ht="13.5">
      <c r="C187"/>
      <c r="D187"/>
      <c r="E187"/>
      <c r="F187"/>
    </row>
    <row r="188" spans="3:6" ht="13.5">
      <c r="C188"/>
      <c r="D188"/>
      <c r="E188"/>
      <c r="F188"/>
    </row>
    <row r="189" spans="3:6" ht="13.5">
      <c r="C189"/>
      <c r="D189"/>
      <c r="E189"/>
      <c r="F189"/>
    </row>
    <row r="190" spans="3:6" ht="13.5">
      <c r="C190"/>
      <c r="D190"/>
      <c r="E190"/>
      <c r="F190"/>
    </row>
    <row r="191" spans="3:6" ht="13.5">
      <c r="C191"/>
      <c r="D191"/>
      <c r="E191"/>
      <c r="F191"/>
    </row>
    <row r="192" spans="3:6" ht="13.5">
      <c r="C192"/>
      <c r="D192"/>
      <c r="E192"/>
      <c r="F192"/>
    </row>
    <row r="193" spans="3:6" ht="13.5">
      <c r="C193"/>
      <c r="D193"/>
      <c r="E193"/>
      <c r="F193"/>
    </row>
    <row r="194" spans="3:6" ht="13.5">
      <c r="C194"/>
      <c r="D194"/>
      <c r="E194"/>
      <c r="F194"/>
    </row>
    <row r="195" spans="3:6" ht="13.5">
      <c r="C195"/>
      <c r="D195"/>
      <c r="E195"/>
      <c r="F195"/>
    </row>
    <row r="196" spans="3:6" ht="13.5">
      <c r="C196"/>
      <c r="D196"/>
      <c r="E196"/>
      <c r="F196"/>
    </row>
    <row r="197" spans="3:6" ht="13.5">
      <c r="C197"/>
      <c r="D197"/>
      <c r="E197"/>
      <c r="F197"/>
    </row>
    <row r="198" spans="3:6" ht="13.5">
      <c r="C198"/>
      <c r="D198"/>
      <c r="E198"/>
      <c r="F198"/>
    </row>
    <row r="199" spans="3:6" ht="13.5">
      <c r="C199"/>
      <c r="D199"/>
      <c r="E199"/>
      <c r="F199"/>
    </row>
    <row r="200" spans="3:6" ht="13.5">
      <c r="C200"/>
      <c r="D200"/>
      <c r="E200"/>
      <c r="F200"/>
    </row>
    <row r="201" spans="3:6" ht="13.5">
      <c r="C201"/>
      <c r="D201"/>
      <c r="E201"/>
      <c r="F201"/>
    </row>
    <row r="202" spans="3:6" ht="13.5">
      <c r="C202"/>
      <c r="D202"/>
      <c r="E202"/>
      <c r="F202"/>
    </row>
    <row r="203" spans="3:6" ht="13.5">
      <c r="C203"/>
      <c r="D203"/>
      <c r="E203"/>
      <c r="F203"/>
    </row>
    <row r="204" spans="3:6" ht="13.5">
      <c r="C204"/>
      <c r="D204"/>
      <c r="E204"/>
      <c r="F204"/>
    </row>
    <row r="205" spans="3:6" ht="13.5">
      <c r="C205"/>
      <c r="D205"/>
      <c r="E205"/>
      <c r="F205"/>
    </row>
    <row r="206" spans="3:6" ht="13.5">
      <c r="C206"/>
      <c r="D206"/>
      <c r="E206"/>
      <c r="F206"/>
    </row>
    <row r="207" spans="3:6" ht="13.5">
      <c r="C207"/>
      <c r="D207"/>
      <c r="E207"/>
      <c r="F207"/>
    </row>
    <row r="208" spans="3:6" ht="13.5">
      <c r="C208"/>
      <c r="D208"/>
      <c r="E208"/>
      <c r="F208"/>
    </row>
    <row r="209" spans="3:6" ht="13.5">
      <c r="C209"/>
      <c r="D209"/>
      <c r="E209"/>
      <c r="F209"/>
    </row>
    <row r="210" spans="3:6" ht="13.5">
      <c r="C210"/>
      <c r="D210"/>
      <c r="E210"/>
      <c r="F210"/>
    </row>
    <row r="211" spans="3:6" ht="13.5">
      <c r="C211"/>
      <c r="D211"/>
      <c r="E211"/>
      <c r="F211"/>
    </row>
    <row r="212" spans="3:6" ht="13.5">
      <c r="C212"/>
      <c r="D212"/>
      <c r="E212"/>
      <c r="F212"/>
    </row>
    <row r="213" spans="3:6" ht="13.5">
      <c r="C213"/>
      <c r="D213"/>
      <c r="E213"/>
      <c r="F213"/>
    </row>
    <row r="214" spans="3:6" ht="13.5">
      <c r="C214"/>
      <c r="D214"/>
      <c r="E214"/>
      <c r="F214"/>
    </row>
    <row r="215" spans="3:6" ht="13.5">
      <c r="C215"/>
      <c r="D215"/>
      <c r="E215"/>
      <c r="F215"/>
    </row>
    <row r="216" spans="3:6" ht="13.5">
      <c r="C216"/>
      <c r="D216"/>
      <c r="E216"/>
      <c r="F216"/>
    </row>
    <row r="217" spans="3:6" ht="13.5">
      <c r="C217"/>
      <c r="D217"/>
      <c r="E217"/>
      <c r="F217"/>
    </row>
    <row r="218" spans="3:6" ht="13.5">
      <c r="C218"/>
      <c r="D218"/>
      <c r="E218"/>
      <c r="F218"/>
    </row>
    <row r="219" spans="3:6" ht="13.5">
      <c r="C219"/>
      <c r="D219"/>
      <c r="E219"/>
      <c r="F219"/>
    </row>
    <row r="220" spans="3:6" ht="13.5">
      <c r="C220"/>
      <c r="D220"/>
      <c r="E220"/>
      <c r="F220"/>
    </row>
    <row r="221" spans="3:6" ht="13.5">
      <c r="C221"/>
      <c r="D221"/>
      <c r="E221"/>
      <c r="F221"/>
    </row>
    <row r="222" spans="3:6" ht="13.5">
      <c r="C222"/>
      <c r="D222"/>
      <c r="E222"/>
      <c r="F222"/>
    </row>
    <row r="223" spans="3:6" ht="13.5">
      <c r="C223"/>
      <c r="D223"/>
      <c r="E223"/>
      <c r="F223"/>
    </row>
    <row r="224" spans="3:6" ht="13.5">
      <c r="C224"/>
      <c r="D224"/>
      <c r="E224"/>
      <c r="F224"/>
    </row>
    <row r="225" spans="3:6" ht="13.5">
      <c r="C225"/>
      <c r="D225"/>
      <c r="E225"/>
      <c r="F225"/>
    </row>
    <row r="226" spans="3:6" ht="13.5">
      <c r="C226"/>
      <c r="D226"/>
      <c r="E226"/>
      <c r="F226"/>
    </row>
    <row r="227" spans="3:6" ht="13.5">
      <c r="C227"/>
      <c r="D227"/>
      <c r="E227"/>
      <c r="F227"/>
    </row>
    <row r="228" spans="3:6" ht="13.5">
      <c r="C228"/>
      <c r="D228"/>
      <c r="E228"/>
      <c r="F228"/>
    </row>
    <row r="229" spans="3:6" ht="13.5">
      <c r="C229"/>
      <c r="D229"/>
      <c r="E229"/>
      <c r="F229"/>
    </row>
    <row r="230" spans="3:6" ht="13.5">
      <c r="C230"/>
      <c r="D230"/>
      <c r="E230"/>
      <c r="F230"/>
    </row>
    <row r="231" spans="3:6" ht="13.5">
      <c r="C231"/>
      <c r="D231"/>
      <c r="E231"/>
      <c r="F231"/>
    </row>
    <row r="232" spans="3:6" ht="13.5">
      <c r="C232"/>
      <c r="D232"/>
      <c r="E232"/>
      <c r="F232"/>
    </row>
    <row r="233" spans="3:6" ht="13.5">
      <c r="C233"/>
      <c r="D233"/>
      <c r="E233"/>
      <c r="F233"/>
    </row>
    <row r="234" spans="3:6" ht="13.5">
      <c r="C234"/>
      <c r="D234"/>
      <c r="E234"/>
      <c r="F234"/>
    </row>
    <row r="235" spans="3:6" ht="13.5">
      <c r="C235"/>
      <c r="D235"/>
      <c r="E235"/>
      <c r="F235"/>
    </row>
    <row r="236" spans="3:6" ht="13.5">
      <c r="C236"/>
      <c r="D236"/>
      <c r="E236"/>
      <c r="F236"/>
    </row>
    <row r="237" spans="3:6" ht="13.5">
      <c r="C237"/>
      <c r="D237"/>
      <c r="E237"/>
      <c r="F237"/>
    </row>
    <row r="238" spans="3:6" ht="13.5">
      <c r="C238"/>
      <c r="D238"/>
      <c r="E238"/>
      <c r="F238"/>
    </row>
    <row r="239" spans="3:6" ht="13.5">
      <c r="C239"/>
      <c r="D239"/>
      <c r="E239"/>
      <c r="F239"/>
    </row>
    <row r="240" spans="3:6" ht="13.5">
      <c r="C240"/>
      <c r="D240"/>
      <c r="E240"/>
      <c r="F240"/>
    </row>
    <row r="241" spans="3:6" ht="13.5">
      <c r="C241"/>
      <c r="D241"/>
      <c r="E241"/>
      <c r="F241"/>
    </row>
    <row r="242" spans="3:6" ht="13.5">
      <c r="C242"/>
      <c r="D242"/>
      <c r="E242"/>
      <c r="F242"/>
    </row>
    <row r="243" spans="3:6" ht="13.5">
      <c r="C243"/>
      <c r="D243"/>
      <c r="E243"/>
      <c r="F243"/>
    </row>
    <row r="244" spans="3:6" ht="13.5">
      <c r="C244"/>
      <c r="D244"/>
      <c r="E244"/>
      <c r="F244"/>
    </row>
    <row r="245" spans="3:6" ht="13.5">
      <c r="C245"/>
      <c r="D245"/>
      <c r="E245"/>
      <c r="F245"/>
    </row>
    <row r="246" spans="3:6" ht="13.5">
      <c r="C246"/>
      <c r="D246"/>
      <c r="E246"/>
      <c r="F246"/>
    </row>
    <row r="247" spans="3:6" ht="13.5">
      <c r="C247"/>
      <c r="D247"/>
      <c r="E247"/>
      <c r="F247"/>
    </row>
    <row r="248" spans="3:6" ht="13.5">
      <c r="C248"/>
      <c r="D248"/>
      <c r="E248"/>
      <c r="F248"/>
    </row>
    <row r="249" spans="3:6" ht="13.5">
      <c r="C249"/>
      <c r="D249"/>
      <c r="E249"/>
      <c r="F249"/>
    </row>
    <row r="250" spans="3:6" ht="13.5">
      <c r="C250"/>
      <c r="D250"/>
      <c r="E250"/>
      <c r="F250"/>
    </row>
    <row r="251" spans="3:6" ht="13.5">
      <c r="C251"/>
      <c r="D251"/>
      <c r="E251"/>
      <c r="F251"/>
    </row>
    <row r="252" spans="3:6" ht="13.5">
      <c r="C252"/>
      <c r="D252"/>
      <c r="E252"/>
      <c r="F252"/>
    </row>
    <row r="253" spans="3:6" ht="13.5">
      <c r="C253"/>
      <c r="D253"/>
      <c r="E253"/>
      <c r="F253"/>
    </row>
    <row r="254" spans="3:6" ht="13.5">
      <c r="C254"/>
      <c r="D254"/>
      <c r="E254"/>
      <c r="F254"/>
    </row>
    <row r="255" spans="3:6" ht="13.5">
      <c r="C255"/>
      <c r="D255"/>
      <c r="E255"/>
      <c r="F255"/>
    </row>
    <row r="256" spans="3:6" ht="13.5">
      <c r="C256"/>
      <c r="D256"/>
      <c r="E256"/>
      <c r="F256"/>
    </row>
    <row r="257" spans="3:6" ht="13.5">
      <c r="C257"/>
      <c r="D257"/>
      <c r="E257"/>
      <c r="F257"/>
    </row>
    <row r="258" spans="3:6" ht="13.5">
      <c r="C258"/>
      <c r="D258"/>
      <c r="E258"/>
      <c r="F258"/>
    </row>
    <row r="259" spans="3:6" ht="13.5">
      <c r="C259"/>
      <c r="D259"/>
      <c r="E259"/>
      <c r="F259"/>
    </row>
    <row r="260" spans="3:6" ht="13.5">
      <c r="C260"/>
      <c r="D260"/>
      <c r="E260"/>
      <c r="F260"/>
    </row>
    <row r="261" spans="3:6" ht="13.5">
      <c r="C261"/>
      <c r="D261"/>
      <c r="E261"/>
      <c r="F261"/>
    </row>
    <row r="262" spans="3:6" ht="13.5">
      <c r="C262"/>
      <c r="D262"/>
      <c r="E262"/>
      <c r="F262"/>
    </row>
    <row r="263" spans="3:6" ht="13.5">
      <c r="C263"/>
      <c r="D263"/>
      <c r="E263"/>
      <c r="F263"/>
    </row>
    <row r="264" spans="3:6" ht="13.5">
      <c r="C264"/>
      <c r="D264"/>
      <c r="E264"/>
      <c r="F264"/>
    </row>
    <row r="265" spans="3:6" ht="13.5">
      <c r="C265"/>
      <c r="D265"/>
      <c r="E265"/>
      <c r="F265"/>
    </row>
    <row r="266" spans="3:6" ht="13.5">
      <c r="C266"/>
      <c r="D266"/>
      <c r="E266"/>
      <c r="F266"/>
    </row>
    <row r="267" spans="3:6" ht="13.5">
      <c r="C267"/>
      <c r="D267"/>
      <c r="E267"/>
      <c r="F267"/>
    </row>
    <row r="268" spans="3:6" ht="13.5">
      <c r="C268"/>
      <c r="D268"/>
      <c r="E268"/>
      <c r="F268"/>
    </row>
    <row r="269" spans="3:6" ht="13.5">
      <c r="C269"/>
      <c r="D269"/>
      <c r="E269"/>
      <c r="F269"/>
    </row>
    <row r="270" spans="3:6" ht="13.5">
      <c r="C270"/>
      <c r="D270"/>
      <c r="E270"/>
      <c r="F270"/>
    </row>
    <row r="271" spans="3:6" ht="13.5">
      <c r="C271"/>
      <c r="D271"/>
      <c r="E271"/>
      <c r="F271"/>
    </row>
    <row r="272" spans="3:6" ht="13.5">
      <c r="C272"/>
      <c r="D272"/>
      <c r="E272"/>
      <c r="F272"/>
    </row>
    <row r="273" spans="3:6" ht="13.5">
      <c r="C273"/>
      <c r="D273"/>
      <c r="E273"/>
      <c r="F273"/>
    </row>
    <row r="274" spans="3:6" ht="13.5">
      <c r="C274"/>
      <c r="D274"/>
      <c r="E274"/>
      <c r="F274"/>
    </row>
    <row r="275" spans="3:6" ht="13.5">
      <c r="C275"/>
      <c r="D275"/>
      <c r="E275"/>
      <c r="F275"/>
    </row>
    <row r="276" spans="3:6" ht="13.5">
      <c r="C276"/>
      <c r="D276"/>
      <c r="E276"/>
      <c r="F276"/>
    </row>
    <row r="277" spans="3:6" ht="13.5">
      <c r="C277"/>
      <c r="D277"/>
      <c r="E277"/>
      <c r="F277"/>
    </row>
    <row r="278" spans="3:6" ht="13.5">
      <c r="C278"/>
      <c r="D278"/>
      <c r="E278"/>
      <c r="F278"/>
    </row>
    <row r="279" spans="3:6" ht="13.5">
      <c r="C279"/>
      <c r="D279"/>
      <c r="E279"/>
      <c r="F279"/>
    </row>
    <row r="280" spans="3:6" ht="13.5">
      <c r="C280"/>
      <c r="D280"/>
      <c r="E280"/>
      <c r="F280"/>
    </row>
    <row r="281" spans="3:6" ht="13.5">
      <c r="C281"/>
      <c r="D281"/>
      <c r="E281"/>
      <c r="F281"/>
    </row>
    <row r="282" spans="3:6" ht="13.5">
      <c r="C282"/>
      <c r="D282"/>
      <c r="E282"/>
      <c r="F282"/>
    </row>
    <row r="283" spans="3:6" ht="13.5">
      <c r="C283"/>
      <c r="D283"/>
      <c r="E283"/>
      <c r="F283"/>
    </row>
    <row r="284" spans="3:6" ht="13.5">
      <c r="C284"/>
      <c r="D284"/>
      <c r="E284"/>
      <c r="F284"/>
    </row>
    <row r="285" spans="3:6" ht="13.5">
      <c r="C285"/>
      <c r="D285"/>
      <c r="E285"/>
      <c r="F285"/>
    </row>
    <row r="286" spans="3:6" ht="13.5">
      <c r="C286"/>
      <c r="D286"/>
      <c r="E286"/>
      <c r="F286"/>
    </row>
    <row r="287" spans="3:6" ht="13.5">
      <c r="C287"/>
      <c r="D287"/>
      <c r="E287"/>
      <c r="F287"/>
    </row>
    <row r="288" spans="3:6" ht="13.5">
      <c r="C288"/>
      <c r="D288"/>
      <c r="E288"/>
      <c r="F288"/>
    </row>
    <row r="289" spans="3:6" ht="13.5">
      <c r="C289"/>
      <c r="D289"/>
      <c r="E289"/>
      <c r="F289"/>
    </row>
    <row r="290" spans="3:6" ht="13.5">
      <c r="C290"/>
      <c r="D290"/>
      <c r="E290"/>
      <c r="F290"/>
    </row>
    <row r="291" spans="3:6" ht="13.5">
      <c r="C291"/>
      <c r="D291"/>
      <c r="E291"/>
      <c r="F291"/>
    </row>
    <row r="292" spans="3:6" ht="13.5">
      <c r="C292"/>
      <c r="D292"/>
      <c r="E292"/>
      <c r="F292"/>
    </row>
    <row r="293" spans="3:6" ht="13.5">
      <c r="C293"/>
      <c r="D293"/>
      <c r="E293"/>
      <c r="F293"/>
    </row>
    <row r="294" spans="3:6" ht="13.5">
      <c r="C294"/>
      <c r="D294"/>
      <c r="E294"/>
      <c r="F294"/>
    </row>
    <row r="295" spans="3:6" ht="13.5">
      <c r="C295"/>
      <c r="D295"/>
      <c r="E295"/>
      <c r="F295"/>
    </row>
    <row r="296" spans="3:6" ht="13.5">
      <c r="C296"/>
      <c r="D296"/>
      <c r="E296"/>
      <c r="F296"/>
    </row>
    <row r="297" spans="3:6" ht="13.5">
      <c r="C297"/>
      <c r="D297"/>
      <c r="E297"/>
      <c r="F297"/>
    </row>
    <row r="298" spans="3:6" ht="13.5">
      <c r="C298"/>
      <c r="D298"/>
      <c r="E298"/>
      <c r="F298"/>
    </row>
    <row r="299" spans="3:6" ht="13.5">
      <c r="C299"/>
      <c r="D299"/>
      <c r="E299"/>
      <c r="F299"/>
    </row>
    <row r="300" spans="3:6" ht="13.5">
      <c r="C300"/>
      <c r="D300"/>
      <c r="E300"/>
      <c r="F300"/>
    </row>
    <row r="301" spans="3:6" ht="13.5">
      <c r="C301"/>
      <c r="D301"/>
      <c r="E301"/>
      <c r="F301"/>
    </row>
    <row r="302" spans="3:6" ht="13.5">
      <c r="C302"/>
      <c r="D302"/>
      <c r="E302"/>
      <c r="F302"/>
    </row>
    <row r="303" spans="3:6" ht="13.5">
      <c r="C303"/>
      <c r="D303"/>
      <c r="E303"/>
      <c r="F303"/>
    </row>
    <row r="304" spans="3:6" ht="13.5">
      <c r="C304"/>
      <c r="D304"/>
      <c r="E304"/>
      <c r="F304"/>
    </row>
    <row r="305" spans="3:6" ht="13.5">
      <c r="C305"/>
      <c r="D305"/>
      <c r="E305"/>
      <c r="F305"/>
    </row>
    <row r="306" spans="3:6" ht="13.5">
      <c r="C306"/>
      <c r="D306"/>
      <c r="E306"/>
      <c r="F306"/>
    </row>
    <row r="307" spans="3:6" ht="13.5">
      <c r="C307"/>
      <c r="D307"/>
      <c r="E307"/>
      <c r="F307"/>
    </row>
    <row r="308" spans="3:6" ht="13.5">
      <c r="C308"/>
      <c r="D308"/>
      <c r="E308"/>
      <c r="F308"/>
    </row>
    <row r="309" spans="3:6" ht="13.5">
      <c r="C309"/>
      <c r="D309"/>
      <c r="E309"/>
      <c r="F309"/>
    </row>
    <row r="310" spans="3:6" ht="13.5">
      <c r="C310"/>
      <c r="D310"/>
      <c r="E310"/>
      <c r="F310"/>
    </row>
    <row r="311" spans="3:6" ht="13.5">
      <c r="C311"/>
      <c r="D311"/>
      <c r="E311"/>
      <c r="F311"/>
    </row>
    <row r="312" spans="3:6" ht="13.5">
      <c r="C312"/>
      <c r="D312"/>
      <c r="E312"/>
      <c r="F312"/>
    </row>
    <row r="313" spans="3:6" ht="13.5">
      <c r="C313"/>
      <c r="D313"/>
      <c r="E313"/>
      <c r="F313"/>
    </row>
    <row r="314" spans="3:6" ht="13.5">
      <c r="C314"/>
      <c r="D314"/>
      <c r="E314"/>
      <c r="F314"/>
    </row>
    <row r="315" spans="3:6" ht="13.5">
      <c r="C315"/>
      <c r="D315"/>
      <c r="E315"/>
      <c r="F315"/>
    </row>
    <row r="316" spans="3:6" ht="13.5">
      <c r="C316"/>
      <c r="D316"/>
      <c r="E316"/>
      <c r="F316"/>
    </row>
    <row r="317" spans="3:6" ht="13.5">
      <c r="C317"/>
      <c r="D317"/>
      <c r="E317"/>
      <c r="F317"/>
    </row>
    <row r="318" spans="3:6" ht="13.5">
      <c r="C318"/>
      <c r="D318"/>
      <c r="E318"/>
      <c r="F318"/>
    </row>
    <row r="319" spans="3:6" ht="13.5">
      <c r="C319"/>
      <c r="D319"/>
      <c r="E319"/>
      <c r="F319"/>
    </row>
    <row r="320" spans="3:6" ht="13.5">
      <c r="C320"/>
      <c r="D320"/>
      <c r="E320"/>
      <c r="F320"/>
    </row>
    <row r="321" spans="3:6" ht="13.5">
      <c r="C321"/>
      <c r="D321"/>
      <c r="E321"/>
      <c r="F321"/>
    </row>
    <row r="322" spans="3:6" ht="13.5">
      <c r="C322"/>
      <c r="D322"/>
      <c r="E322"/>
      <c r="F322"/>
    </row>
    <row r="323" spans="3:6" ht="13.5">
      <c r="C323"/>
      <c r="D323"/>
      <c r="E323"/>
      <c r="F323"/>
    </row>
    <row r="324" spans="3:6" ht="13.5">
      <c r="C324"/>
      <c r="D324"/>
      <c r="E324"/>
      <c r="F324"/>
    </row>
    <row r="325" spans="3:6" ht="13.5">
      <c r="C325"/>
      <c r="D325"/>
      <c r="E325"/>
      <c r="F325"/>
    </row>
    <row r="326" spans="3:6" ht="13.5">
      <c r="C326"/>
      <c r="D326"/>
      <c r="E326"/>
      <c r="F326"/>
    </row>
    <row r="327" spans="3:6" ht="13.5">
      <c r="C327"/>
      <c r="D327"/>
      <c r="E327"/>
      <c r="F327"/>
    </row>
    <row r="328" spans="3:6" ht="13.5">
      <c r="C328"/>
      <c r="D328"/>
      <c r="E328"/>
      <c r="F328"/>
    </row>
    <row r="329" spans="3:6" ht="13.5">
      <c r="C329"/>
      <c r="D329"/>
      <c r="E329"/>
      <c r="F329"/>
    </row>
    <row r="330" spans="3:6" ht="13.5">
      <c r="C330"/>
      <c r="D330"/>
      <c r="E330"/>
      <c r="F330"/>
    </row>
    <row r="331" spans="3:6" ht="13.5">
      <c r="C331"/>
      <c r="D331"/>
      <c r="E331"/>
      <c r="F331"/>
    </row>
    <row r="332" spans="3:6" ht="13.5">
      <c r="C332"/>
      <c r="D332"/>
      <c r="E332"/>
      <c r="F332"/>
    </row>
    <row r="333" spans="3:6" ht="13.5">
      <c r="C333"/>
      <c r="D333"/>
      <c r="E333"/>
      <c r="F333"/>
    </row>
    <row r="334" spans="3:6" ht="13.5">
      <c r="C334"/>
      <c r="D334"/>
      <c r="E334"/>
      <c r="F334"/>
    </row>
    <row r="335" spans="3:6" ht="13.5">
      <c r="C335"/>
      <c r="D335"/>
      <c r="E335"/>
      <c r="F335"/>
    </row>
    <row r="336" spans="3:6" ht="13.5">
      <c r="C336"/>
      <c r="D336"/>
      <c r="E336"/>
      <c r="F336"/>
    </row>
    <row r="337" spans="3:6" ht="13.5">
      <c r="C337"/>
      <c r="D337"/>
      <c r="E337"/>
      <c r="F337"/>
    </row>
    <row r="338" spans="3:6" ht="13.5">
      <c r="C338"/>
      <c r="D338"/>
      <c r="E338"/>
      <c r="F338"/>
    </row>
    <row r="339" spans="3:6" ht="13.5">
      <c r="C339"/>
      <c r="D339"/>
      <c r="E339"/>
      <c r="F339"/>
    </row>
    <row r="340" spans="3:6" ht="13.5">
      <c r="C340"/>
      <c r="D340"/>
      <c r="E340"/>
      <c r="F340"/>
    </row>
    <row r="341" spans="3:6" ht="13.5">
      <c r="C341"/>
      <c r="D341"/>
      <c r="E341"/>
      <c r="F341"/>
    </row>
    <row r="342" spans="3:6" ht="13.5">
      <c r="C342"/>
      <c r="D342"/>
      <c r="E342"/>
      <c r="F342"/>
    </row>
    <row r="343" spans="3:6" ht="13.5">
      <c r="C343"/>
      <c r="D343"/>
      <c r="E343"/>
      <c r="F343"/>
    </row>
    <row r="344" spans="3:6" ht="13.5">
      <c r="C344"/>
      <c r="D344"/>
      <c r="E344"/>
      <c r="F344"/>
    </row>
    <row r="345" spans="3:6" ht="13.5">
      <c r="C345"/>
      <c r="D345"/>
      <c r="E345"/>
      <c r="F345"/>
    </row>
    <row r="346" spans="3:6" ht="13.5">
      <c r="C346"/>
      <c r="D346"/>
      <c r="E346"/>
      <c r="F346"/>
    </row>
    <row r="347" spans="3:6" ht="13.5">
      <c r="C347"/>
      <c r="D347"/>
      <c r="E347"/>
      <c r="F347"/>
    </row>
    <row r="348" spans="3:6" ht="13.5">
      <c r="C348"/>
      <c r="D348"/>
      <c r="E348"/>
      <c r="F348"/>
    </row>
    <row r="349" spans="3:6" ht="13.5">
      <c r="C349"/>
      <c r="D349"/>
      <c r="E349"/>
      <c r="F349"/>
    </row>
    <row r="350" spans="3:6" ht="13.5">
      <c r="C350"/>
      <c r="D350"/>
      <c r="E350"/>
      <c r="F350"/>
    </row>
    <row r="351" spans="3:6" ht="13.5">
      <c r="C351"/>
      <c r="D351"/>
      <c r="E351"/>
      <c r="F351"/>
    </row>
    <row r="352" spans="3:6" ht="13.5">
      <c r="C352"/>
      <c r="D352"/>
      <c r="E352"/>
      <c r="F352"/>
    </row>
    <row r="353" spans="3:6" ht="13.5">
      <c r="C353"/>
      <c r="D353"/>
      <c r="E353"/>
      <c r="F353"/>
    </row>
    <row r="354" spans="3:6" ht="13.5">
      <c r="C354"/>
      <c r="D354"/>
      <c r="E354"/>
      <c r="F354"/>
    </row>
    <row r="355" spans="3:6" ht="13.5">
      <c r="C355"/>
      <c r="D355"/>
      <c r="E355"/>
      <c r="F355"/>
    </row>
    <row r="356" spans="3:6" ht="13.5">
      <c r="C356"/>
      <c r="D356"/>
      <c r="E356"/>
      <c r="F356"/>
    </row>
    <row r="357" spans="3:6" ht="13.5">
      <c r="C357"/>
      <c r="D357"/>
      <c r="E357"/>
      <c r="F357"/>
    </row>
    <row r="358" spans="3:6" ht="13.5">
      <c r="C358"/>
      <c r="D358"/>
      <c r="E358"/>
      <c r="F358"/>
    </row>
    <row r="359" spans="3:6" ht="13.5">
      <c r="C359"/>
      <c r="D359"/>
      <c r="E359"/>
      <c r="F359"/>
    </row>
    <row r="360" spans="3:6" ht="13.5">
      <c r="C360"/>
      <c r="D360"/>
      <c r="E360"/>
      <c r="F360"/>
    </row>
    <row r="361" spans="3:6" ht="13.5">
      <c r="C361"/>
      <c r="D361"/>
      <c r="E361"/>
      <c r="F361"/>
    </row>
    <row r="362" spans="3:6" ht="13.5">
      <c r="C362"/>
      <c r="D362"/>
      <c r="E362"/>
      <c r="F362"/>
    </row>
    <row r="363" spans="3:6" ht="13.5">
      <c r="C363"/>
      <c r="D363"/>
      <c r="E363"/>
      <c r="F363"/>
    </row>
    <row r="364" spans="3:6" ht="13.5">
      <c r="C364"/>
      <c r="D364"/>
      <c r="E364"/>
      <c r="F364"/>
    </row>
    <row r="365" spans="3:6" ht="13.5">
      <c r="C365"/>
      <c r="D365"/>
      <c r="E365"/>
      <c r="F365"/>
    </row>
    <row r="366" spans="3:6" ht="13.5">
      <c r="C366"/>
      <c r="D366"/>
      <c r="E366"/>
      <c r="F366"/>
    </row>
    <row r="367" spans="3:6" ht="13.5">
      <c r="C367"/>
      <c r="D367"/>
      <c r="E367"/>
      <c r="F367"/>
    </row>
    <row r="368" spans="3:6" ht="13.5">
      <c r="C368"/>
      <c r="D368"/>
      <c r="E368"/>
      <c r="F368"/>
    </row>
    <row r="369" spans="3:6" ht="13.5">
      <c r="C369"/>
      <c r="D369"/>
      <c r="E369"/>
      <c r="F369"/>
    </row>
    <row r="370" spans="3:6" ht="13.5">
      <c r="C370"/>
      <c r="D370"/>
      <c r="E370"/>
      <c r="F370"/>
    </row>
    <row r="371" spans="3:6" ht="13.5">
      <c r="C371"/>
      <c r="D371"/>
      <c r="E371"/>
      <c r="F371"/>
    </row>
    <row r="372" spans="3:6" ht="13.5">
      <c r="C372"/>
      <c r="D372"/>
      <c r="E372"/>
      <c r="F372"/>
    </row>
    <row r="373" spans="3:6" ht="13.5">
      <c r="C373"/>
      <c r="D373"/>
      <c r="E373"/>
      <c r="F373"/>
    </row>
    <row r="374" spans="3:6" ht="13.5">
      <c r="C374"/>
      <c r="D374"/>
      <c r="E374"/>
      <c r="F374"/>
    </row>
    <row r="375" spans="3:6" ht="13.5">
      <c r="C375"/>
      <c r="D375"/>
      <c r="E375"/>
      <c r="F375"/>
    </row>
    <row r="376" spans="3:6" ht="13.5">
      <c r="C376"/>
      <c r="D376"/>
      <c r="E376"/>
      <c r="F376"/>
    </row>
    <row r="377" spans="3:6" ht="13.5">
      <c r="C377"/>
      <c r="D377"/>
      <c r="E377"/>
      <c r="F377"/>
    </row>
    <row r="378" spans="3:6" ht="13.5">
      <c r="C378"/>
      <c r="D378"/>
      <c r="E378"/>
      <c r="F378"/>
    </row>
    <row r="379" spans="3:6" ht="13.5">
      <c r="C379"/>
      <c r="D379"/>
      <c r="E379"/>
      <c r="F379"/>
    </row>
    <row r="380" spans="3:6" ht="13.5">
      <c r="C380"/>
      <c r="D380"/>
      <c r="E380"/>
      <c r="F380"/>
    </row>
    <row r="381" spans="3:6" ht="13.5">
      <c r="C381"/>
      <c r="D381"/>
      <c r="E381"/>
      <c r="F381"/>
    </row>
    <row r="382" spans="3:6" ht="13.5">
      <c r="C382"/>
      <c r="D382"/>
      <c r="E382"/>
      <c r="F382"/>
    </row>
    <row r="383" spans="3:6" ht="13.5">
      <c r="C383"/>
      <c r="D383"/>
      <c r="E383"/>
      <c r="F383"/>
    </row>
    <row r="384" spans="3:6" ht="13.5">
      <c r="C384"/>
      <c r="D384"/>
      <c r="E384"/>
      <c r="F384"/>
    </row>
    <row r="385" spans="3:6" ht="13.5">
      <c r="C385"/>
      <c r="D385"/>
      <c r="E385"/>
      <c r="F385"/>
    </row>
    <row r="386" spans="3:6" ht="13.5">
      <c r="C386"/>
      <c r="D386"/>
      <c r="E386"/>
      <c r="F386"/>
    </row>
    <row r="387" spans="3:6" ht="13.5">
      <c r="C387"/>
      <c r="D387"/>
      <c r="E387"/>
      <c r="F387"/>
    </row>
    <row r="388" spans="3:6" ht="13.5">
      <c r="C388"/>
      <c r="D388"/>
      <c r="E388"/>
      <c r="F388"/>
    </row>
    <row r="389" spans="3:6" ht="13.5">
      <c r="C389"/>
      <c r="D389"/>
      <c r="E389"/>
      <c r="F389"/>
    </row>
    <row r="390" spans="3:6" ht="13.5">
      <c r="C390"/>
      <c r="D390"/>
      <c r="E390"/>
      <c r="F390"/>
    </row>
    <row r="391" spans="3:6" ht="13.5">
      <c r="C391"/>
      <c r="D391"/>
      <c r="E391"/>
      <c r="F391"/>
    </row>
    <row r="392" spans="3:6" ht="13.5">
      <c r="C392"/>
      <c r="D392"/>
      <c r="E392"/>
      <c r="F392"/>
    </row>
    <row r="393" spans="3:6" ht="13.5">
      <c r="C393"/>
      <c r="D393"/>
      <c r="E393"/>
      <c r="F393"/>
    </row>
    <row r="394" spans="3:6" ht="13.5">
      <c r="C394"/>
      <c r="D394"/>
      <c r="E394"/>
      <c r="F394"/>
    </row>
    <row r="395" spans="3:6" ht="13.5">
      <c r="C395"/>
      <c r="D395"/>
      <c r="E395"/>
      <c r="F395"/>
    </row>
    <row r="396" spans="3:6" ht="13.5">
      <c r="C396"/>
      <c r="D396"/>
      <c r="E396"/>
      <c r="F396"/>
    </row>
    <row r="397" spans="3:6" ht="13.5">
      <c r="C397"/>
      <c r="D397"/>
      <c r="E397"/>
      <c r="F397"/>
    </row>
    <row r="398" spans="3:6" ht="13.5">
      <c r="C398"/>
      <c r="D398"/>
      <c r="E398"/>
      <c r="F398"/>
    </row>
    <row r="399" spans="3:6" ht="13.5">
      <c r="C399"/>
      <c r="D399"/>
      <c r="E399"/>
      <c r="F399"/>
    </row>
    <row r="400" spans="3:6" ht="13.5">
      <c r="C400"/>
      <c r="D400"/>
      <c r="E400"/>
      <c r="F400"/>
    </row>
    <row r="401" spans="3:6" ht="13.5">
      <c r="C401"/>
      <c r="D401"/>
      <c r="E401"/>
      <c r="F401"/>
    </row>
    <row r="402" spans="3:6" ht="13.5">
      <c r="C402"/>
      <c r="D402"/>
      <c r="E402"/>
      <c r="F402"/>
    </row>
    <row r="403" spans="3:6" ht="13.5">
      <c r="C403"/>
      <c r="D403"/>
      <c r="E403"/>
      <c r="F403"/>
    </row>
    <row r="404" spans="3:6" ht="13.5">
      <c r="C404"/>
      <c r="D404"/>
      <c r="E404"/>
      <c r="F404"/>
    </row>
    <row r="405" spans="3:6" ht="13.5">
      <c r="C405"/>
      <c r="D405"/>
      <c r="E405"/>
      <c r="F405"/>
    </row>
    <row r="406" spans="3:6" ht="13.5">
      <c r="C406"/>
      <c r="D406"/>
      <c r="E406"/>
      <c r="F406"/>
    </row>
    <row r="407" spans="3:6" ht="13.5">
      <c r="C407"/>
      <c r="D407"/>
      <c r="E407"/>
      <c r="F407"/>
    </row>
    <row r="408" spans="3:6" ht="13.5">
      <c r="C408"/>
      <c r="D408"/>
      <c r="E408"/>
      <c r="F408"/>
    </row>
  </sheetData>
  <sheetProtection password="C760" sheet="1" objects="1" scenarios="1" pivotTables="0"/>
  <conditionalFormatting sqref="E11:E93 G11:G63">
    <cfRule type="expression" priority="1" dxfId="277" stopIfTrue="1">
      <formula>$E11&lt;&gt;""</formula>
    </cfRule>
  </conditionalFormatting>
  <conditionalFormatting sqref="C10:G10">
    <cfRule type="expression" priority="3" dxfId="4" stopIfTrue="1">
      <formula>TRUE</formula>
    </cfRule>
  </conditionalFormatting>
  <conditionalFormatting sqref="C9:G9">
    <cfRule type="expression" priority="4" dxfId="3" stopIfTrue="1">
      <formula>TRUE</formula>
    </cfRule>
  </conditionalFormatting>
  <conditionalFormatting sqref="C11:C93">
    <cfRule type="expression" priority="5" dxfId="105" stopIfTrue="1">
      <formula>$C11&lt;&gt;""</formula>
    </cfRule>
  </conditionalFormatting>
  <conditionalFormatting sqref="D11:D93">
    <cfRule type="expression" priority="6" dxfId="105" stopIfTrue="1">
      <formula>D11&lt;&gt;""</formula>
    </cfRule>
    <cfRule type="expression" priority="7" dxfId="0" stopIfTrue="1">
      <formula>D11=""</formula>
    </cfRule>
  </conditionalFormatting>
  <printOptions/>
  <pageMargins left="0.3937007874015748" right="0" top="0.5905511811023623" bottom="0.1968503937007874" header="0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G24"/>
  <sheetViews>
    <sheetView showGridLines="0" showRowColHeaders="0" zoomScalePageLayoutView="0" workbookViewId="0" topLeftCell="A1">
      <selection activeCell="D3" sqref="D3"/>
    </sheetView>
  </sheetViews>
  <sheetFormatPr defaultColWidth="9.140625" defaultRowHeight="12.75"/>
  <cols>
    <col min="1" max="1" width="1.421875" style="4" customWidth="1"/>
    <col min="2" max="2" width="12.8515625" style="4" customWidth="1"/>
    <col min="3" max="3" width="20.28125" style="4" customWidth="1"/>
    <col min="4" max="4" width="14.140625" style="4" hidden="1" customWidth="1"/>
    <col min="5" max="5" width="61.8515625" style="2" customWidth="1"/>
    <col min="6" max="19" width="9.140625" style="3" customWidth="1"/>
    <col min="20" max="16384" width="9.140625" style="4" customWidth="1"/>
  </cols>
  <sheetData>
    <row r="1" spans="1:4" ht="7.5" customHeight="1">
      <c r="A1" s="1"/>
      <c r="B1" s="1"/>
      <c r="C1" s="1"/>
      <c r="D1" s="1"/>
    </row>
    <row r="2" spans="1:7" ht="13.5" customHeight="1">
      <c r="A2" s="5"/>
      <c r="B2" s="202"/>
      <c r="C2" s="202"/>
      <c r="D2" s="202"/>
      <c r="E2" s="298"/>
      <c r="F2" s="5"/>
      <c r="G2" s="5"/>
    </row>
    <row r="3" spans="1:7" ht="13.5" customHeight="1">
      <c r="A3" s="5"/>
      <c r="B3" s="202"/>
      <c r="C3" s="202"/>
      <c r="D3" s="202"/>
      <c r="E3" s="298"/>
      <c r="F3" s="5"/>
      <c r="G3" s="5"/>
    </row>
    <row r="4" spans="1:7" ht="12.75" customHeight="1">
      <c r="A4" s="5"/>
      <c r="B4" s="202"/>
      <c r="C4" s="202"/>
      <c r="D4" s="202"/>
      <c r="E4" s="298"/>
      <c r="F4" s="5"/>
      <c r="G4" s="5"/>
    </row>
    <row r="5" s="6" customFormat="1" ht="4.5" customHeight="1"/>
    <row r="6" spans="2:5" s="6" customFormat="1" ht="3.75" customHeight="1">
      <c r="B6" s="40"/>
      <c r="C6" s="40"/>
      <c r="D6" s="40"/>
      <c r="E6" s="40"/>
    </row>
    <row r="7" spans="2:5" s="6" customFormat="1" ht="10.5" customHeight="1">
      <c r="B7" s="70" t="str">
        <f>CONCATENATE("Price List applicable for ",Data!A9,". Effective from ",Data!A11,". ")</f>
        <v>Price List applicable for Russian Federation. Effective from March 1st 2011. </v>
      </c>
      <c r="C7" s="41"/>
      <c r="D7" s="41"/>
      <c r="E7" s="41"/>
    </row>
    <row r="8" spans="2:6" s="6" customFormat="1" ht="10.5" customHeight="1">
      <c r="B8" s="66" t="str">
        <f>CONCATENATE(Data!A5,". ",Data!A7)</f>
        <v>Kaspersky Lab. 10 Geroev Panfilovtsev St. Moscow, 125363. sales@kaspersky.com</v>
      </c>
      <c r="C8" s="41"/>
      <c r="D8" s="41"/>
      <c r="E8" s="41"/>
      <c r="F8" s="6" t="s">
        <v>714</v>
      </c>
    </row>
    <row r="9" spans="2:6" s="6" customFormat="1" ht="12.75" customHeight="1">
      <c r="B9" s="36" t="s">
        <v>531</v>
      </c>
      <c r="C9" s="36"/>
      <c r="D9" s="36"/>
      <c r="E9" s="37"/>
      <c r="F9" s="6" t="s">
        <v>714</v>
      </c>
    </row>
    <row r="10" spans="2:5" ht="12.75">
      <c r="B10" s="208" t="s">
        <v>711</v>
      </c>
      <c r="C10" s="76"/>
      <c r="D10" s="94"/>
      <c r="E10" s="295" t="str">
        <f>CONCATENATE("Цены во всех разделах указаны в ",Data!B4,".")</f>
        <v>Цены во всех разделах указаны в RUR.</v>
      </c>
    </row>
    <row r="11" spans="2:5" ht="12.75">
      <c r="B11" s="208"/>
      <c r="C11" s="76"/>
      <c r="D11" s="94"/>
      <c r="E11" s="295" t="str">
        <f>CONCATENATE("В разделах SMB+Enterprise, Traffic и Hosted Security цены НДС ",Data!C4,".")</f>
        <v>В разделах SMB+Enterprise, Traffic и Hosted Security цены НДС НЕ ОБЛАГАЮТСЯ.</v>
      </c>
    </row>
    <row r="12" spans="2:5" ht="12.75">
      <c r="B12" s="208"/>
      <c r="C12" s="76"/>
      <c r="D12" s="94"/>
      <c r="E12" s="295" t="str">
        <f>CONCATENATE("В разделе Maintenance цены НДС ОБЛАГАЮТСЯ.")</f>
        <v>В разделе Maintenance цены НДС ОБЛАГАЮТСЯ.</v>
      </c>
    </row>
    <row r="13" spans="2:5" ht="12.75">
      <c r="B13" s="208"/>
      <c r="C13" s="76"/>
      <c r="D13" s="94"/>
      <c r="E13" s="295" t="str">
        <f>CONCATENATE("В разделе Media цены НДС ОБЛАГАЮТСЯ.")</f>
        <v>В разделе Media цены НДС ОБЛАГАЮТСЯ.</v>
      </c>
    </row>
    <row r="14" spans="2:5" ht="38.25">
      <c r="B14" s="208"/>
      <c r="C14" s="76"/>
      <c r="D14" s="94"/>
      <c r="E14" s="295" t="str">
        <f>CONCATENATE("В разделе Home+SOHO на продукты в комплектации Box, DVD box и Card цены НДС ОБЛАГАЮТСЯ. В этом же разделе на продукты в комплектации License Pack цены НДС ",Data!C4,".")</f>
        <v>В разделе Home+SOHO на продукты в комплектации Box, DVD box и Card цены НДС ОБЛАГАЮТСЯ. В этом же разделе на продукты в комплектации License Pack цены НДС НЕ ОБЛАГАЮТСЯ.</v>
      </c>
    </row>
    <row r="15" spans="2:5" ht="12.75">
      <c r="B15" s="209" t="s">
        <v>712</v>
      </c>
      <c r="C15" s="77" t="s">
        <v>713</v>
      </c>
      <c r="D15" s="95"/>
      <c r="E15" s="79" t="s">
        <v>480</v>
      </c>
    </row>
    <row r="16" spans="2:5" ht="12.75">
      <c r="B16" s="208"/>
      <c r="C16" s="78" t="s">
        <v>869</v>
      </c>
      <c r="D16" s="96"/>
      <c r="E16" s="97" t="s">
        <v>481</v>
      </c>
    </row>
    <row r="17" spans="2:5" ht="63.75">
      <c r="B17" s="209" t="s">
        <v>740</v>
      </c>
      <c r="C17" s="77" t="s">
        <v>679</v>
      </c>
      <c r="D17" s="95"/>
      <c r="E17" s="79" t="s">
        <v>586</v>
      </c>
    </row>
    <row r="18" spans="2:5" ht="25.5">
      <c r="B18" s="209" t="s">
        <v>715</v>
      </c>
      <c r="C18" s="77" t="s">
        <v>716</v>
      </c>
      <c r="D18" s="95"/>
      <c r="E18" s="79" t="s">
        <v>482</v>
      </c>
    </row>
    <row r="19" spans="2:5" ht="12.75">
      <c r="B19" s="208"/>
      <c r="C19" s="78" t="s">
        <v>717</v>
      </c>
      <c r="D19" s="96"/>
      <c r="E19" s="97" t="s">
        <v>483</v>
      </c>
    </row>
    <row r="20" spans="2:5" ht="38.25">
      <c r="B20" s="209" t="s">
        <v>718</v>
      </c>
      <c r="C20" s="77" t="s">
        <v>865</v>
      </c>
      <c r="D20" s="95"/>
      <c r="E20" s="79" t="s">
        <v>982</v>
      </c>
    </row>
    <row r="21" spans="2:5" ht="51">
      <c r="B21" s="208"/>
      <c r="C21" s="77" t="s">
        <v>866</v>
      </c>
      <c r="D21" s="95"/>
      <c r="E21" s="79" t="s">
        <v>983</v>
      </c>
    </row>
    <row r="22" spans="2:5" ht="63.75">
      <c r="B22" s="208"/>
      <c r="C22" s="77" t="s">
        <v>867</v>
      </c>
      <c r="D22" s="95"/>
      <c r="E22" s="172" t="s">
        <v>984</v>
      </c>
    </row>
    <row r="23" spans="2:5" ht="102">
      <c r="B23" s="208"/>
      <c r="C23" s="77" t="s">
        <v>868</v>
      </c>
      <c r="D23" s="95"/>
      <c r="E23" s="79" t="s">
        <v>985</v>
      </c>
    </row>
    <row r="24" spans="2:5" ht="25.5">
      <c r="B24" s="210" t="s">
        <v>1702</v>
      </c>
      <c r="C24" s="77"/>
      <c r="D24" s="95"/>
      <c r="E24" s="79" t="s">
        <v>1700</v>
      </c>
    </row>
  </sheetData>
  <sheetProtection password="C760" sheet="1" objects="1" scenarios="1" pivotTables="0"/>
  <mergeCells count="1">
    <mergeCell ref="E2:E4"/>
  </mergeCells>
  <printOptions/>
  <pageMargins left="0.5905511811023623" right="0" top="0.5905511811023623" bottom="0.5905511811023623" header="0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M58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7" max="7" width="1.8515625" style="0" customWidth="1"/>
  </cols>
  <sheetData>
    <row r="1" spans="1:13" ht="7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2.75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7"/>
      <c r="M2" s="54"/>
    </row>
    <row r="3" spans="1:13" ht="12.75">
      <c r="A3" s="54"/>
      <c r="B3" s="58"/>
      <c r="C3" s="59"/>
      <c r="D3" s="59"/>
      <c r="E3" s="59"/>
      <c r="F3" s="59"/>
      <c r="G3" s="59"/>
      <c r="H3" s="59"/>
      <c r="I3" s="59"/>
      <c r="J3" s="59"/>
      <c r="K3" s="59"/>
      <c r="L3" s="60"/>
      <c r="M3" s="54"/>
    </row>
    <row r="4" spans="1:13" ht="12.75">
      <c r="A4" s="54"/>
      <c r="B4" s="58"/>
      <c r="C4" s="59"/>
      <c r="D4" s="59"/>
      <c r="E4" s="59"/>
      <c r="F4" s="59"/>
      <c r="G4" s="59"/>
      <c r="H4" s="59"/>
      <c r="I4" s="59"/>
      <c r="J4" s="59"/>
      <c r="K4" s="59"/>
      <c r="L4" s="60"/>
      <c r="M4" s="54"/>
    </row>
    <row r="5" spans="1:13" ht="12.75">
      <c r="A5" s="54"/>
      <c r="B5" s="58"/>
      <c r="C5" s="59"/>
      <c r="D5" s="59"/>
      <c r="E5" s="59"/>
      <c r="F5" s="59"/>
      <c r="G5" s="59"/>
      <c r="H5" s="59"/>
      <c r="I5" s="59"/>
      <c r="J5" s="59"/>
      <c r="K5" s="59"/>
      <c r="L5" s="60"/>
      <c r="M5" s="54"/>
    </row>
    <row r="6" spans="1:13" ht="12.75">
      <c r="A6" s="54"/>
      <c r="B6" s="58"/>
      <c r="C6" s="59"/>
      <c r="D6" s="59"/>
      <c r="E6" s="59"/>
      <c r="F6" s="59"/>
      <c r="G6" s="59"/>
      <c r="H6" s="59"/>
      <c r="I6" s="59"/>
      <c r="J6" s="59"/>
      <c r="K6" s="59"/>
      <c r="L6" s="60"/>
      <c r="M6" s="54"/>
    </row>
    <row r="7" spans="1:13" ht="12.75">
      <c r="A7" s="54"/>
      <c r="B7" s="58"/>
      <c r="C7" s="59"/>
      <c r="D7" s="59"/>
      <c r="E7" s="59"/>
      <c r="F7" s="59"/>
      <c r="G7" s="59"/>
      <c r="H7" s="59"/>
      <c r="I7" s="59"/>
      <c r="J7" s="59"/>
      <c r="K7" s="59"/>
      <c r="L7" s="60"/>
      <c r="M7" s="54"/>
    </row>
    <row r="8" spans="1:13" ht="12.75">
      <c r="A8" s="54"/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  <c r="M8" s="54"/>
    </row>
    <row r="9" spans="1:13" ht="12.75">
      <c r="A9" s="54"/>
      <c r="B9" s="58"/>
      <c r="C9" s="59"/>
      <c r="D9" s="59"/>
      <c r="E9" s="59"/>
      <c r="F9" s="59"/>
      <c r="G9" s="59"/>
      <c r="H9" s="59"/>
      <c r="I9" s="59"/>
      <c r="J9" s="59"/>
      <c r="K9" s="59"/>
      <c r="L9" s="60"/>
      <c r="M9" s="54"/>
    </row>
    <row r="10" spans="1:13" ht="12.75">
      <c r="A10" s="54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60"/>
      <c r="M10" s="54"/>
    </row>
    <row r="11" spans="1:13" ht="12.75">
      <c r="A11" s="54"/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60"/>
      <c r="M11" s="54"/>
    </row>
    <row r="12" spans="1:13" ht="12.75">
      <c r="A12" s="54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60"/>
      <c r="M12" s="54"/>
    </row>
    <row r="13" spans="1:13" ht="12.75">
      <c r="A13" s="54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60"/>
      <c r="M13" s="54"/>
    </row>
    <row r="14" spans="1:13" ht="12.75">
      <c r="A14" s="54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60"/>
      <c r="M14" s="54"/>
    </row>
    <row r="15" spans="1:13" ht="12.75">
      <c r="A15" s="54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60"/>
      <c r="M15" s="54"/>
    </row>
    <row r="16" spans="1:13" ht="12.75">
      <c r="A16" s="54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60"/>
      <c r="M16" s="54"/>
    </row>
    <row r="17" spans="1:13" ht="12.75">
      <c r="A17" s="54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60"/>
      <c r="M17" s="54"/>
    </row>
    <row r="18" spans="1:13" ht="12.75">
      <c r="A18" s="54"/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4"/>
    </row>
    <row r="19" spans="1:13" ht="12.75">
      <c r="A19" s="54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60"/>
      <c r="M19" s="54"/>
    </row>
    <row r="20" spans="1:13" ht="12.75">
      <c r="A20" s="54"/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60"/>
      <c r="M20" s="54"/>
    </row>
    <row r="21" spans="1:13" ht="12.75">
      <c r="A21" s="54"/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60"/>
      <c r="M21" s="54"/>
    </row>
    <row r="22" spans="1:13" ht="12.75">
      <c r="A22" s="54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60"/>
      <c r="M22" s="54"/>
    </row>
    <row r="23" spans="1:13" ht="60.75" customHeight="1">
      <c r="A23" s="54"/>
      <c r="B23" s="299" t="s">
        <v>532</v>
      </c>
      <c r="C23" s="300"/>
      <c r="D23" s="300"/>
      <c r="E23" s="300"/>
      <c r="F23" s="300"/>
      <c r="G23" s="300"/>
      <c r="H23" s="300"/>
      <c r="I23" s="300"/>
      <c r="J23" s="300"/>
      <c r="K23" s="300"/>
      <c r="L23" s="301"/>
      <c r="M23" s="54"/>
    </row>
    <row r="24" spans="1:13" ht="12.75">
      <c r="A24" s="54"/>
      <c r="B24" s="58"/>
      <c r="C24" s="59"/>
      <c r="D24" s="54"/>
      <c r="E24" s="59"/>
      <c r="F24" s="54"/>
      <c r="G24" s="59"/>
      <c r="H24" s="59"/>
      <c r="I24" s="59"/>
      <c r="J24" s="59"/>
      <c r="K24" s="59"/>
      <c r="L24" s="60"/>
      <c r="M24" s="54"/>
    </row>
    <row r="25" spans="1:13" ht="12.75">
      <c r="A25" s="54"/>
      <c r="B25" s="58"/>
      <c r="C25" s="59"/>
      <c r="D25" s="54"/>
      <c r="E25" s="59"/>
      <c r="F25" s="54"/>
      <c r="G25" s="59"/>
      <c r="H25" s="59"/>
      <c r="I25" s="59"/>
      <c r="J25" s="59"/>
      <c r="K25" s="59"/>
      <c r="L25" s="60"/>
      <c r="M25" s="54"/>
    </row>
    <row r="26" spans="1:13" ht="12.75">
      <c r="A26" s="54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60"/>
      <c r="M26" s="54"/>
    </row>
    <row r="27" spans="1:13" ht="20.25">
      <c r="A27" s="54"/>
      <c r="B27" s="302" t="str">
        <f>CONCATENATE("Applicable for ",Data!A9,)</f>
        <v>Applicable for Russian Federation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/>
      <c r="M27" s="54"/>
    </row>
    <row r="28" spans="1:13" ht="12.75">
      <c r="A28" s="54"/>
      <c r="B28" s="58"/>
      <c r="C28" s="59"/>
      <c r="D28" s="54"/>
      <c r="E28" s="59"/>
      <c r="F28" s="54"/>
      <c r="G28" s="59"/>
      <c r="H28" s="59"/>
      <c r="I28" s="59"/>
      <c r="J28" s="59"/>
      <c r="K28" s="59"/>
      <c r="L28" s="60"/>
      <c r="M28" s="54"/>
    </row>
    <row r="29" spans="1:13" ht="12.75">
      <c r="A29" s="54"/>
      <c r="B29" s="58"/>
      <c r="C29" s="59"/>
      <c r="D29" s="54"/>
      <c r="E29" s="59"/>
      <c r="F29" s="59"/>
      <c r="G29" s="59"/>
      <c r="H29" s="59"/>
      <c r="I29" s="59"/>
      <c r="J29" s="59"/>
      <c r="K29" s="59"/>
      <c r="L29" s="60"/>
      <c r="M29" s="54"/>
    </row>
    <row r="30" spans="1:13" ht="20.25">
      <c r="A30" s="54"/>
      <c r="B30" s="302" t="str">
        <f>CONCATENATE("Effective from ",Data!A11,". ")</f>
        <v>Effective from March 1st 2011. 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/>
      <c r="M30" s="54"/>
    </row>
    <row r="31" spans="1:13" ht="12.75">
      <c r="A31" s="54"/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60"/>
      <c r="M31" s="54"/>
    </row>
    <row r="32" spans="1:13" ht="12.75">
      <c r="A32" s="54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4"/>
    </row>
    <row r="33" spans="1:13" ht="12.75">
      <c r="A33" s="54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60"/>
      <c r="M33" s="54"/>
    </row>
    <row r="34" spans="1:13" ht="12.75">
      <c r="A34" s="54"/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60"/>
      <c r="M34" s="54"/>
    </row>
    <row r="35" spans="1:13" ht="12.75">
      <c r="A35" s="54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60"/>
      <c r="M35" s="54"/>
    </row>
    <row r="36" spans="1:13" ht="12.75">
      <c r="A36" s="54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60"/>
      <c r="M36" s="54"/>
    </row>
    <row r="37" spans="1:13" ht="12.75">
      <c r="A37" s="54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60"/>
      <c r="M37" s="54"/>
    </row>
    <row r="38" spans="1:13" ht="12.75">
      <c r="A38" s="54"/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60"/>
      <c r="M38" s="54"/>
    </row>
    <row r="39" spans="1:13" ht="12.75">
      <c r="A39" s="54"/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60"/>
      <c r="M39" s="54"/>
    </row>
    <row r="40" spans="1:13" ht="12.75">
      <c r="A40" s="54"/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60"/>
      <c r="M40" s="54"/>
    </row>
    <row r="41" spans="1:13" ht="12.75">
      <c r="A41" s="54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60"/>
      <c r="M41" s="54"/>
    </row>
    <row r="42" spans="1:13" ht="12.75">
      <c r="A42" s="54"/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60"/>
      <c r="M42" s="54"/>
    </row>
    <row r="43" spans="1:13" ht="12.75">
      <c r="A43" s="54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60"/>
      <c r="M43" s="54"/>
    </row>
    <row r="44" spans="1:13" ht="12.75" customHeight="1">
      <c r="A44" s="54"/>
      <c r="B44" s="58"/>
      <c r="C44" s="59"/>
      <c r="D44" s="59"/>
      <c r="E44" s="59"/>
      <c r="F44" s="59"/>
      <c r="G44" s="61"/>
      <c r="H44" s="61"/>
      <c r="I44" s="61"/>
      <c r="J44" s="62"/>
      <c r="K44" s="62"/>
      <c r="L44" s="60"/>
      <c r="M44" s="54"/>
    </row>
    <row r="45" spans="1:13" ht="12.75">
      <c r="A45" s="54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60"/>
      <c r="M45" s="54"/>
    </row>
    <row r="46" spans="1:13" ht="12.75">
      <c r="A46" s="54"/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60"/>
      <c r="M46" s="54"/>
    </row>
    <row r="47" spans="1:13" ht="12.75">
      <c r="A47" s="54"/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60"/>
      <c r="M47" s="54"/>
    </row>
    <row r="48" spans="1:13" ht="12.75">
      <c r="A48" s="54"/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60"/>
      <c r="M48" s="54"/>
    </row>
    <row r="49" spans="1:13" ht="12.75">
      <c r="A49" s="54"/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60"/>
      <c r="M49" s="54"/>
    </row>
    <row r="50" spans="1:13" ht="12.75">
      <c r="A50" s="54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60"/>
      <c r="M50" s="54"/>
    </row>
    <row r="51" spans="1:13" ht="12.75">
      <c r="A51" s="54"/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60"/>
      <c r="M51" s="54"/>
    </row>
    <row r="52" spans="1:13" ht="12.75">
      <c r="A52" s="54"/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60"/>
      <c r="M52" s="54"/>
    </row>
    <row r="53" spans="1:13" ht="12.75">
      <c r="A53" s="54"/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60"/>
      <c r="M53" s="54"/>
    </row>
    <row r="54" spans="1:13" ht="12.75">
      <c r="A54" s="54"/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60"/>
      <c r="M54" s="54"/>
    </row>
    <row r="55" spans="1:13" ht="12.75">
      <c r="A55" s="54"/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60"/>
      <c r="M55" s="54"/>
    </row>
    <row r="56" spans="1:13" ht="12.75">
      <c r="A56" s="54"/>
      <c r="B56" s="305" t="str">
        <f>CONCATENATE(Data!A5,". ",Data!A7)</f>
        <v>Kaspersky Lab. 10 Geroev Panfilovtsev St. Moscow, 125363. sales@kaspersky.com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7"/>
      <c r="M56" s="54"/>
    </row>
    <row r="57" spans="1:13" ht="12.75">
      <c r="A57" s="54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5"/>
      <c r="M57" s="54"/>
    </row>
    <row r="58" spans="1:13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</row>
  </sheetData>
  <sheetProtection password="C760" sheet="1" objects="1" scenarios="1" pivotTables="0"/>
  <mergeCells count="4">
    <mergeCell ref="B23:L23"/>
    <mergeCell ref="B27:L27"/>
    <mergeCell ref="B30:L30"/>
    <mergeCell ref="B56:L56"/>
  </mergeCells>
  <hyperlinks>
    <hyperlink ref="B23:L23" location="Main!B3" display="Price list"/>
  </hyperlinks>
  <printOptions/>
  <pageMargins left="0.5905511811023623" right="0.35433070866141736" top="0.5905511811023623" bottom="0.3937007874015748" header="0.5118110236220472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1"/>
  <sheetViews>
    <sheetView showGridLines="0" showRowColHeader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" sqref="D3"/>
    </sheetView>
  </sheetViews>
  <sheetFormatPr defaultColWidth="9.140625" defaultRowHeight="12.75"/>
  <cols>
    <col min="1" max="1" width="13.7109375" style="0" customWidth="1"/>
    <col min="2" max="2" width="13.28125" style="0" customWidth="1"/>
    <col min="3" max="3" width="18.421875" style="0" customWidth="1"/>
    <col min="4" max="4" width="6.28125" style="0" customWidth="1"/>
    <col min="5" max="5" width="39.140625" style="0" bestFit="1" customWidth="1"/>
    <col min="6" max="6" width="16.8515625" style="0" customWidth="1"/>
    <col min="7" max="7" width="14.00390625" style="0" customWidth="1"/>
    <col min="8" max="8" width="10.28125" style="0" bestFit="1" customWidth="1"/>
    <col min="9" max="9" width="16.140625" style="0" customWidth="1"/>
    <col min="10" max="10" width="15.8515625" style="0" customWidth="1"/>
    <col min="11" max="11" width="11.28125" style="0" customWidth="1"/>
    <col min="12" max="12" width="10.421875" style="0" customWidth="1"/>
    <col min="13" max="13" width="7.8515625" style="0" bestFit="1" customWidth="1"/>
  </cols>
  <sheetData>
    <row r="1" spans="1:13" ht="12.75">
      <c r="A1" s="181" t="s">
        <v>588</v>
      </c>
      <c r="B1" s="181" t="s">
        <v>589</v>
      </c>
      <c r="C1" s="181" t="s">
        <v>590</v>
      </c>
      <c r="D1" s="181" t="s">
        <v>591</v>
      </c>
      <c r="E1" s="181" t="s">
        <v>592</v>
      </c>
      <c r="F1" s="181" t="s">
        <v>593</v>
      </c>
      <c r="G1" s="181" t="s">
        <v>594</v>
      </c>
      <c r="H1" s="181" t="s">
        <v>595</v>
      </c>
      <c r="I1" s="181" t="s">
        <v>596</v>
      </c>
      <c r="J1" s="181" t="s">
        <v>597</v>
      </c>
      <c r="K1" s="181" t="s">
        <v>598</v>
      </c>
      <c r="L1" s="181" t="s">
        <v>599</v>
      </c>
      <c r="M1" s="181" t="s">
        <v>600</v>
      </c>
    </row>
    <row r="2" spans="1:13" ht="12.75">
      <c r="A2" s="198" t="s">
        <v>1706</v>
      </c>
      <c r="B2" s="198" t="s">
        <v>1716</v>
      </c>
      <c r="C2" s="182" t="s">
        <v>877</v>
      </c>
      <c r="D2" s="183">
        <v>1129</v>
      </c>
      <c r="E2" s="198" t="s">
        <v>1723</v>
      </c>
      <c r="F2" s="182" t="s">
        <v>881</v>
      </c>
      <c r="G2" s="182" t="s">
        <v>882</v>
      </c>
      <c r="H2" s="182" t="s">
        <v>885</v>
      </c>
      <c r="I2" s="182" t="s">
        <v>987</v>
      </c>
      <c r="J2" s="182" t="s">
        <v>988</v>
      </c>
      <c r="K2" s="182" t="s">
        <v>817</v>
      </c>
      <c r="L2" s="182" t="s">
        <v>876</v>
      </c>
      <c r="M2" s="184">
        <v>720</v>
      </c>
    </row>
    <row r="3" spans="1:13" ht="12.75">
      <c r="A3" s="198" t="s">
        <v>1707</v>
      </c>
      <c r="B3" s="198" t="s">
        <v>1716</v>
      </c>
      <c r="C3" s="182" t="s">
        <v>877</v>
      </c>
      <c r="D3" s="183">
        <v>1129</v>
      </c>
      <c r="E3" s="198" t="s">
        <v>1723</v>
      </c>
      <c r="F3" s="182" t="s">
        <v>881</v>
      </c>
      <c r="G3" s="182" t="s">
        <v>882</v>
      </c>
      <c r="H3" s="182" t="s">
        <v>885</v>
      </c>
      <c r="I3" s="182" t="s">
        <v>987</v>
      </c>
      <c r="J3" s="182" t="s">
        <v>988</v>
      </c>
      <c r="K3" s="182" t="s">
        <v>816</v>
      </c>
      <c r="L3" s="182" t="s">
        <v>876</v>
      </c>
      <c r="M3" s="184">
        <v>1200</v>
      </c>
    </row>
    <row r="4" spans="1:13" ht="12.75">
      <c r="A4" s="198" t="s">
        <v>1708</v>
      </c>
      <c r="B4" s="198" t="s">
        <v>1717</v>
      </c>
      <c r="C4" s="182" t="s">
        <v>877</v>
      </c>
      <c r="D4" s="183">
        <v>1129</v>
      </c>
      <c r="E4" s="198" t="s">
        <v>1723</v>
      </c>
      <c r="F4" s="182" t="s">
        <v>881</v>
      </c>
      <c r="G4" s="182" t="s">
        <v>882</v>
      </c>
      <c r="H4" s="182" t="s">
        <v>886</v>
      </c>
      <c r="I4" s="182" t="s">
        <v>987</v>
      </c>
      <c r="J4" s="182" t="s">
        <v>988</v>
      </c>
      <c r="K4" s="182" t="s">
        <v>817</v>
      </c>
      <c r="L4" s="182" t="s">
        <v>876</v>
      </c>
      <c r="M4" s="184">
        <v>720</v>
      </c>
    </row>
    <row r="5" spans="1:13" ht="12.75">
      <c r="A5" s="198" t="s">
        <v>1709</v>
      </c>
      <c r="B5" s="198" t="s">
        <v>1718</v>
      </c>
      <c r="C5" s="182" t="s">
        <v>877</v>
      </c>
      <c r="D5" s="183">
        <v>1129</v>
      </c>
      <c r="E5" s="198" t="s">
        <v>1723</v>
      </c>
      <c r="F5" s="182" t="s">
        <v>881</v>
      </c>
      <c r="G5" s="182" t="s">
        <v>882</v>
      </c>
      <c r="H5" s="182" t="s">
        <v>879</v>
      </c>
      <c r="I5" s="182" t="s">
        <v>987</v>
      </c>
      <c r="J5" s="182" t="s">
        <v>988</v>
      </c>
      <c r="K5" s="182" t="s">
        <v>816</v>
      </c>
      <c r="L5" s="182" t="s">
        <v>876</v>
      </c>
      <c r="M5" s="184">
        <v>1200</v>
      </c>
    </row>
    <row r="6" spans="1:13" ht="12.75">
      <c r="A6" s="198" t="s">
        <v>1710</v>
      </c>
      <c r="B6" s="198" t="s">
        <v>1719</v>
      </c>
      <c r="C6" s="182" t="s">
        <v>877</v>
      </c>
      <c r="D6" s="183">
        <v>1829</v>
      </c>
      <c r="E6" s="198" t="s">
        <v>1724</v>
      </c>
      <c r="F6" s="182" t="s">
        <v>881</v>
      </c>
      <c r="G6" s="182" t="s">
        <v>882</v>
      </c>
      <c r="H6" s="182" t="s">
        <v>885</v>
      </c>
      <c r="I6" s="182" t="s">
        <v>987</v>
      </c>
      <c r="J6" s="182" t="s">
        <v>988</v>
      </c>
      <c r="K6" s="182" t="s">
        <v>817</v>
      </c>
      <c r="L6" s="182" t="s">
        <v>876</v>
      </c>
      <c r="M6" s="184">
        <v>960</v>
      </c>
    </row>
    <row r="7" spans="1:13" ht="12.75">
      <c r="A7" s="198" t="s">
        <v>1711</v>
      </c>
      <c r="B7" s="198" t="s">
        <v>1719</v>
      </c>
      <c r="C7" s="182" t="s">
        <v>877</v>
      </c>
      <c r="D7" s="183">
        <v>1829</v>
      </c>
      <c r="E7" s="198" t="s">
        <v>1724</v>
      </c>
      <c r="F7" s="182" t="s">
        <v>881</v>
      </c>
      <c r="G7" s="182" t="s">
        <v>882</v>
      </c>
      <c r="H7" s="182" t="s">
        <v>885</v>
      </c>
      <c r="I7" s="182" t="s">
        <v>987</v>
      </c>
      <c r="J7" s="182" t="s">
        <v>988</v>
      </c>
      <c r="K7" s="182" t="s">
        <v>816</v>
      </c>
      <c r="L7" s="182" t="s">
        <v>876</v>
      </c>
      <c r="M7" s="184">
        <v>1600</v>
      </c>
    </row>
    <row r="8" spans="1:13" ht="12.75">
      <c r="A8" s="198" t="s">
        <v>1712</v>
      </c>
      <c r="B8" s="198" t="s">
        <v>1720</v>
      </c>
      <c r="C8" s="182" t="s">
        <v>877</v>
      </c>
      <c r="D8" s="183">
        <v>1829</v>
      </c>
      <c r="E8" s="198" t="s">
        <v>1724</v>
      </c>
      <c r="F8" s="182" t="s">
        <v>881</v>
      </c>
      <c r="G8" s="182" t="s">
        <v>882</v>
      </c>
      <c r="H8" s="182" t="s">
        <v>885</v>
      </c>
      <c r="I8" s="182" t="s">
        <v>883</v>
      </c>
      <c r="J8" s="182" t="s">
        <v>884</v>
      </c>
      <c r="K8" s="182" t="s">
        <v>817</v>
      </c>
      <c r="L8" s="182" t="s">
        <v>876</v>
      </c>
      <c r="M8" s="184">
        <v>2340</v>
      </c>
    </row>
    <row r="9" spans="1:13" ht="12.75">
      <c r="A9" s="198" t="s">
        <v>1713</v>
      </c>
      <c r="B9" s="198" t="s">
        <v>1720</v>
      </c>
      <c r="C9" s="182" t="s">
        <v>877</v>
      </c>
      <c r="D9" s="183">
        <v>1829</v>
      </c>
      <c r="E9" s="198" t="s">
        <v>1724</v>
      </c>
      <c r="F9" s="182" t="s">
        <v>881</v>
      </c>
      <c r="G9" s="182" t="s">
        <v>882</v>
      </c>
      <c r="H9" s="182" t="s">
        <v>885</v>
      </c>
      <c r="I9" s="182" t="s">
        <v>883</v>
      </c>
      <c r="J9" s="182" t="s">
        <v>884</v>
      </c>
      <c r="K9" s="182" t="s">
        <v>816</v>
      </c>
      <c r="L9" s="182" t="s">
        <v>876</v>
      </c>
      <c r="M9" s="184">
        <v>3899.99</v>
      </c>
    </row>
    <row r="10" spans="1:13" ht="12.75">
      <c r="A10" s="198" t="s">
        <v>1714</v>
      </c>
      <c r="B10" s="198" t="s">
        <v>1721</v>
      </c>
      <c r="C10" s="182" t="s">
        <v>877</v>
      </c>
      <c r="D10" s="183">
        <v>1829</v>
      </c>
      <c r="E10" s="198" t="s">
        <v>1724</v>
      </c>
      <c r="F10" s="182" t="s">
        <v>881</v>
      </c>
      <c r="G10" s="182" t="s">
        <v>882</v>
      </c>
      <c r="H10" s="182" t="s">
        <v>886</v>
      </c>
      <c r="I10" s="182" t="s">
        <v>987</v>
      </c>
      <c r="J10" s="182" t="s">
        <v>988</v>
      </c>
      <c r="K10" s="182" t="s">
        <v>817</v>
      </c>
      <c r="L10" s="182" t="s">
        <v>876</v>
      </c>
      <c r="M10" s="184">
        <v>960</v>
      </c>
    </row>
    <row r="11" spans="1:13" ht="12.75">
      <c r="A11" s="198" t="s">
        <v>1715</v>
      </c>
      <c r="B11" s="198" t="s">
        <v>1722</v>
      </c>
      <c r="C11" s="182" t="s">
        <v>877</v>
      </c>
      <c r="D11" s="183">
        <v>1829</v>
      </c>
      <c r="E11" s="198" t="s">
        <v>1724</v>
      </c>
      <c r="F11" s="182" t="s">
        <v>881</v>
      </c>
      <c r="G11" s="182" t="s">
        <v>882</v>
      </c>
      <c r="H11" s="182" t="s">
        <v>879</v>
      </c>
      <c r="I11" s="182" t="s">
        <v>987</v>
      </c>
      <c r="J11" s="182" t="s">
        <v>988</v>
      </c>
      <c r="K11" s="182" t="s">
        <v>816</v>
      </c>
      <c r="L11" s="182" t="s">
        <v>876</v>
      </c>
      <c r="M11" s="184">
        <v>1600</v>
      </c>
    </row>
    <row r="12" spans="1:13" ht="12.75">
      <c r="A12" s="195" t="s">
        <v>1704</v>
      </c>
      <c r="B12" s="195" t="s">
        <v>1705</v>
      </c>
      <c r="C12" s="195" t="s">
        <v>877</v>
      </c>
      <c r="D12" s="196">
        <v>1901</v>
      </c>
      <c r="E12" s="195" t="s">
        <v>1703</v>
      </c>
      <c r="F12" s="195" t="s">
        <v>881</v>
      </c>
      <c r="G12" s="195" t="s">
        <v>882</v>
      </c>
      <c r="H12" s="195" t="s">
        <v>885</v>
      </c>
      <c r="I12" s="195" t="s">
        <v>987</v>
      </c>
      <c r="J12" s="195" t="s">
        <v>988</v>
      </c>
      <c r="K12" s="195" t="s">
        <v>816</v>
      </c>
      <c r="L12" s="195" t="s">
        <v>876</v>
      </c>
      <c r="M12" s="184">
        <v>2200</v>
      </c>
    </row>
    <row r="13" spans="1:13" ht="12.75">
      <c r="A13" s="182" t="s">
        <v>1902</v>
      </c>
      <c r="B13" s="182" t="s">
        <v>1903</v>
      </c>
      <c r="C13" s="182" t="s">
        <v>618</v>
      </c>
      <c r="D13" s="183">
        <v>4213</v>
      </c>
      <c r="E13" s="182" t="s">
        <v>1904</v>
      </c>
      <c r="F13" s="182" t="s">
        <v>1733</v>
      </c>
      <c r="G13" s="182" t="s">
        <v>1905</v>
      </c>
      <c r="H13" s="182" t="s">
        <v>875</v>
      </c>
      <c r="I13" s="182" t="s">
        <v>880</v>
      </c>
      <c r="J13" s="182" t="s">
        <v>1906</v>
      </c>
      <c r="K13" s="182" t="s">
        <v>818</v>
      </c>
      <c r="L13" s="182" t="s">
        <v>876</v>
      </c>
      <c r="M13" s="184">
        <v>1320</v>
      </c>
    </row>
    <row r="14" spans="1:14" ht="12.75">
      <c r="A14" s="182" t="s">
        <v>1907</v>
      </c>
      <c r="B14" s="182" t="s">
        <v>1903</v>
      </c>
      <c r="C14" s="182" t="s">
        <v>618</v>
      </c>
      <c r="D14" s="183">
        <v>4213</v>
      </c>
      <c r="E14" s="182" t="s">
        <v>1904</v>
      </c>
      <c r="F14" s="182" t="s">
        <v>1733</v>
      </c>
      <c r="G14" s="182" t="s">
        <v>1905</v>
      </c>
      <c r="H14" s="182" t="s">
        <v>875</v>
      </c>
      <c r="I14" s="182" t="s">
        <v>880</v>
      </c>
      <c r="J14" s="182" t="s">
        <v>1906</v>
      </c>
      <c r="K14" s="182" t="s">
        <v>839</v>
      </c>
      <c r="L14" s="182" t="s">
        <v>876</v>
      </c>
      <c r="M14" s="184">
        <v>924</v>
      </c>
      <c r="N14" s="197"/>
    </row>
    <row r="15" spans="1:14" ht="12.75">
      <c r="A15" s="182" t="s">
        <v>1908</v>
      </c>
      <c r="B15" s="182" t="s">
        <v>1903</v>
      </c>
      <c r="C15" s="182" t="s">
        <v>618</v>
      </c>
      <c r="D15" s="183">
        <v>4213</v>
      </c>
      <c r="E15" s="182" t="s">
        <v>1904</v>
      </c>
      <c r="F15" s="182" t="s">
        <v>1733</v>
      </c>
      <c r="G15" s="182" t="s">
        <v>1905</v>
      </c>
      <c r="H15" s="182" t="s">
        <v>875</v>
      </c>
      <c r="I15" s="182" t="s">
        <v>880</v>
      </c>
      <c r="J15" s="182" t="s">
        <v>1906</v>
      </c>
      <c r="K15" s="182" t="s">
        <v>817</v>
      </c>
      <c r="L15" s="182" t="s">
        <v>876</v>
      </c>
      <c r="M15" s="184">
        <v>3960</v>
      </c>
      <c r="N15" s="197"/>
    </row>
    <row r="16" spans="1:13" ht="12.75">
      <c r="A16" s="182" t="s">
        <v>1909</v>
      </c>
      <c r="B16" s="182" t="s">
        <v>1903</v>
      </c>
      <c r="C16" s="182" t="s">
        <v>618</v>
      </c>
      <c r="D16" s="183">
        <v>4213</v>
      </c>
      <c r="E16" s="182" t="s">
        <v>1904</v>
      </c>
      <c r="F16" s="182" t="s">
        <v>1733</v>
      </c>
      <c r="G16" s="182" t="s">
        <v>1905</v>
      </c>
      <c r="H16" s="182" t="s">
        <v>875</v>
      </c>
      <c r="I16" s="182" t="s">
        <v>880</v>
      </c>
      <c r="J16" s="182" t="s">
        <v>1906</v>
      </c>
      <c r="K16" s="182" t="s">
        <v>816</v>
      </c>
      <c r="L16" s="182" t="s">
        <v>876</v>
      </c>
      <c r="M16" s="184">
        <v>6600</v>
      </c>
    </row>
    <row r="17" spans="1:13" ht="12.75">
      <c r="A17" s="182" t="s">
        <v>0</v>
      </c>
      <c r="B17" s="182" t="s">
        <v>1903</v>
      </c>
      <c r="C17" s="182" t="s">
        <v>618</v>
      </c>
      <c r="D17" s="183">
        <v>4213</v>
      </c>
      <c r="E17" s="182" t="s">
        <v>1904</v>
      </c>
      <c r="F17" s="182" t="s">
        <v>1733</v>
      </c>
      <c r="G17" s="182" t="s">
        <v>1905</v>
      </c>
      <c r="H17" s="182" t="s">
        <v>875</v>
      </c>
      <c r="I17" s="182" t="s">
        <v>880</v>
      </c>
      <c r="J17" s="182" t="s">
        <v>1906</v>
      </c>
      <c r="K17" s="182" t="s">
        <v>831</v>
      </c>
      <c r="L17" s="182" t="s">
        <v>876</v>
      </c>
      <c r="M17" s="184">
        <v>3300</v>
      </c>
    </row>
    <row r="18" spans="1:13" ht="12.75">
      <c r="A18" s="182" t="s">
        <v>1</v>
      </c>
      <c r="B18" s="182" t="s">
        <v>2</v>
      </c>
      <c r="C18" s="182" t="s">
        <v>618</v>
      </c>
      <c r="D18" s="183">
        <v>4701</v>
      </c>
      <c r="E18" s="182" t="s">
        <v>3</v>
      </c>
      <c r="F18" s="182" t="s">
        <v>1733</v>
      </c>
      <c r="G18" s="182" t="s">
        <v>1905</v>
      </c>
      <c r="H18" s="182" t="s">
        <v>875</v>
      </c>
      <c r="I18" s="182" t="s">
        <v>880</v>
      </c>
      <c r="J18" s="182" t="s">
        <v>1906</v>
      </c>
      <c r="K18" s="182" t="s">
        <v>817</v>
      </c>
      <c r="L18" s="182" t="s">
        <v>876</v>
      </c>
      <c r="M18" s="184">
        <v>7560</v>
      </c>
    </row>
    <row r="19" spans="1:13" ht="12.75">
      <c r="A19" s="182" t="s">
        <v>4</v>
      </c>
      <c r="B19" s="182" t="s">
        <v>2</v>
      </c>
      <c r="C19" s="182" t="s">
        <v>618</v>
      </c>
      <c r="D19" s="183">
        <v>4701</v>
      </c>
      <c r="E19" s="182" t="s">
        <v>3</v>
      </c>
      <c r="F19" s="182" t="s">
        <v>1733</v>
      </c>
      <c r="G19" s="182" t="s">
        <v>1905</v>
      </c>
      <c r="H19" s="182" t="s">
        <v>875</v>
      </c>
      <c r="I19" s="182" t="s">
        <v>880</v>
      </c>
      <c r="J19" s="182" t="s">
        <v>1906</v>
      </c>
      <c r="K19" s="182" t="s">
        <v>816</v>
      </c>
      <c r="L19" s="182" t="s">
        <v>876</v>
      </c>
      <c r="M19" s="184">
        <v>12600</v>
      </c>
    </row>
    <row r="20" spans="1:13" ht="12.75">
      <c r="A20" s="182" t="s">
        <v>5</v>
      </c>
      <c r="B20" s="182" t="s">
        <v>2</v>
      </c>
      <c r="C20" s="182" t="s">
        <v>618</v>
      </c>
      <c r="D20" s="183">
        <v>4701</v>
      </c>
      <c r="E20" s="182" t="s">
        <v>3</v>
      </c>
      <c r="F20" s="182" t="s">
        <v>1733</v>
      </c>
      <c r="G20" s="182" t="s">
        <v>1905</v>
      </c>
      <c r="H20" s="182" t="s">
        <v>875</v>
      </c>
      <c r="I20" s="182" t="s">
        <v>880</v>
      </c>
      <c r="J20" s="182" t="s">
        <v>1906</v>
      </c>
      <c r="K20" s="182" t="s">
        <v>831</v>
      </c>
      <c r="L20" s="182" t="s">
        <v>876</v>
      </c>
      <c r="M20" s="184">
        <v>6300</v>
      </c>
    </row>
    <row r="21" spans="1:13" ht="12.75">
      <c r="A21" s="182" t="s">
        <v>489</v>
      </c>
      <c r="B21" s="182" t="s">
        <v>490</v>
      </c>
      <c r="C21" s="182" t="s">
        <v>616</v>
      </c>
      <c r="D21" s="183">
        <v>4011</v>
      </c>
      <c r="E21" s="182" t="s">
        <v>873</v>
      </c>
      <c r="F21" s="182" t="s">
        <v>874</v>
      </c>
      <c r="G21" s="182" t="s">
        <v>613</v>
      </c>
      <c r="H21" s="182" t="s">
        <v>875</v>
      </c>
      <c r="I21" s="182" t="s">
        <v>491</v>
      </c>
      <c r="J21" s="182" t="s">
        <v>492</v>
      </c>
      <c r="K21" s="182" t="s">
        <v>818</v>
      </c>
      <c r="L21" s="182" t="s">
        <v>876</v>
      </c>
      <c r="M21" s="184">
        <v>1540</v>
      </c>
    </row>
    <row r="22" spans="1:13" ht="12.75">
      <c r="A22" s="182" t="s">
        <v>1699</v>
      </c>
      <c r="B22" s="182" t="s">
        <v>490</v>
      </c>
      <c r="C22" s="182" t="s">
        <v>616</v>
      </c>
      <c r="D22" s="183">
        <v>4011</v>
      </c>
      <c r="E22" s="182" t="s">
        <v>873</v>
      </c>
      <c r="F22" s="182" t="s">
        <v>874</v>
      </c>
      <c r="G22" s="182" t="s">
        <v>613</v>
      </c>
      <c r="H22" s="182" t="s">
        <v>875</v>
      </c>
      <c r="I22" s="182" t="s">
        <v>491</v>
      </c>
      <c r="J22" s="182" t="s">
        <v>492</v>
      </c>
      <c r="K22" s="182" t="s">
        <v>839</v>
      </c>
      <c r="L22" s="182" t="s">
        <v>876</v>
      </c>
      <c r="M22" s="184">
        <v>1078</v>
      </c>
    </row>
    <row r="23" spans="1:13" ht="12.75">
      <c r="A23" s="182" t="s">
        <v>494</v>
      </c>
      <c r="B23" s="182" t="s">
        <v>490</v>
      </c>
      <c r="C23" s="182" t="s">
        <v>616</v>
      </c>
      <c r="D23" s="183">
        <v>4011</v>
      </c>
      <c r="E23" s="182" t="s">
        <v>873</v>
      </c>
      <c r="F23" s="182" t="s">
        <v>874</v>
      </c>
      <c r="G23" s="182" t="s">
        <v>613</v>
      </c>
      <c r="H23" s="182" t="s">
        <v>875</v>
      </c>
      <c r="I23" s="182" t="s">
        <v>491</v>
      </c>
      <c r="J23" s="182" t="s">
        <v>492</v>
      </c>
      <c r="K23" s="182" t="s">
        <v>817</v>
      </c>
      <c r="L23" s="182" t="s">
        <v>876</v>
      </c>
      <c r="M23" s="184">
        <v>4620</v>
      </c>
    </row>
    <row r="24" spans="1:13" ht="12.75">
      <c r="A24" s="182" t="s">
        <v>493</v>
      </c>
      <c r="B24" s="182" t="s">
        <v>490</v>
      </c>
      <c r="C24" s="182" t="s">
        <v>616</v>
      </c>
      <c r="D24" s="183">
        <v>4011</v>
      </c>
      <c r="E24" s="182" t="s">
        <v>873</v>
      </c>
      <c r="F24" s="182" t="s">
        <v>874</v>
      </c>
      <c r="G24" s="182" t="s">
        <v>613</v>
      </c>
      <c r="H24" s="182" t="s">
        <v>875</v>
      </c>
      <c r="I24" s="182" t="s">
        <v>491</v>
      </c>
      <c r="J24" s="182" t="s">
        <v>492</v>
      </c>
      <c r="K24" s="182" t="s">
        <v>816</v>
      </c>
      <c r="L24" s="182" t="s">
        <v>876</v>
      </c>
      <c r="M24" s="184">
        <v>7700</v>
      </c>
    </row>
    <row r="25" spans="1:13" ht="12.75">
      <c r="A25" s="182" t="s">
        <v>1584</v>
      </c>
      <c r="B25" s="182" t="s">
        <v>490</v>
      </c>
      <c r="C25" s="182" t="s">
        <v>616</v>
      </c>
      <c r="D25" s="183">
        <v>4011</v>
      </c>
      <c r="E25" s="182" t="s">
        <v>873</v>
      </c>
      <c r="F25" s="182" t="s">
        <v>874</v>
      </c>
      <c r="G25" s="182" t="s">
        <v>613</v>
      </c>
      <c r="H25" s="182" t="s">
        <v>875</v>
      </c>
      <c r="I25" s="182" t="s">
        <v>491</v>
      </c>
      <c r="J25" s="182" t="s">
        <v>492</v>
      </c>
      <c r="K25" s="182" t="s">
        <v>831</v>
      </c>
      <c r="L25" s="182" t="s">
        <v>876</v>
      </c>
      <c r="M25" s="184">
        <v>3850</v>
      </c>
    </row>
    <row r="26" spans="1:13" ht="12.75">
      <c r="A26" s="182" t="s">
        <v>447</v>
      </c>
      <c r="B26" s="198" t="s">
        <v>448</v>
      </c>
      <c r="C26" s="259" t="s">
        <v>449</v>
      </c>
      <c r="D26" s="260">
        <v>2526</v>
      </c>
      <c r="E26" s="261" t="s">
        <v>450</v>
      </c>
      <c r="F26" s="261" t="s">
        <v>1082</v>
      </c>
      <c r="G26" s="261" t="s">
        <v>613</v>
      </c>
      <c r="H26" s="262" t="s">
        <v>875</v>
      </c>
      <c r="I26" s="261" t="s">
        <v>883</v>
      </c>
      <c r="J26" s="261" t="s">
        <v>451</v>
      </c>
      <c r="K26" s="262" t="s">
        <v>816</v>
      </c>
      <c r="L26" s="262" t="s">
        <v>876</v>
      </c>
      <c r="M26" s="263">
        <v>5900</v>
      </c>
    </row>
    <row r="27" spans="1:13" ht="12.75">
      <c r="A27" s="182"/>
      <c r="B27" s="182"/>
      <c r="C27" s="182"/>
      <c r="D27" s="183"/>
      <c r="E27" s="182"/>
      <c r="F27" s="182"/>
      <c r="G27" s="182"/>
      <c r="H27" s="182"/>
      <c r="I27" s="182"/>
      <c r="J27" s="182"/>
      <c r="K27" s="182"/>
      <c r="L27" s="182"/>
      <c r="M27" s="184"/>
    </row>
    <row r="28" spans="1:13" ht="12.75">
      <c r="A28" s="182"/>
      <c r="B28" s="182"/>
      <c r="C28" s="182"/>
      <c r="D28" s="183"/>
      <c r="E28" s="182"/>
      <c r="F28" s="182"/>
      <c r="G28" s="182"/>
      <c r="H28" s="182"/>
      <c r="I28" s="182"/>
      <c r="J28" s="182"/>
      <c r="K28" s="182"/>
      <c r="L28" s="182"/>
      <c r="M28" s="184"/>
    </row>
    <row r="29" spans="1:13" ht="12.75">
      <c r="A29" s="182"/>
      <c r="B29" s="182"/>
      <c r="C29" s="182"/>
      <c r="D29" s="183"/>
      <c r="E29" s="182"/>
      <c r="F29" s="182"/>
      <c r="G29" s="182"/>
      <c r="H29" s="182"/>
      <c r="I29" s="182"/>
      <c r="J29" s="182"/>
      <c r="K29" s="182"/>
      <c r="L29" s="182"/>
      <c r="M29" s="184"/>
    </row>
    <row r="30" spans="1:13" ht="12.75">
      <c r="A30" s="182"/>
      <c r="B30" s="182"/>
      <c r="C30" s="182"/>
      <c r="D30" s="183"/>
      <c r="E30" s="182"/>
      <c r="F30" s="182"/>
      <c r="G30" s="182"/>
      <c r="H30" s="182"/>
      <c r="I30" s="182"/>
      <c r="J30" s="182"/>
      <c r="K30" s="182"/>
      <c r="L30" s="182"/>
      <c r="M30" s="184"/>
    </row>
    <row r="31" spans="1:13" ht="12.75">
      <c r="A31" s="182"/>
      <c r="B31" s="182"/>
      <c r="C31" s="182"/>
      <c r="D31" s="183"/>
      <c r="E31" s="182"/>
      <c r="F31" s="182"/>
      <c r="G31" s="182"/>
      <c r="H31" s="182"/>
      <c r="I31" s="182"/>
      <c r="J31" s="182"/>
      <c r="K31" s="182"/>
      <c r="L31" s="182"/>
      <c r="M31" s="184"/>
    </row>
    <row r="32" spans="1:13" ht="12.75">
      <c r="A32" s="182"/>
      <c r="B32" s="182"/>
      <c r="C32" s="182"/>
      <c r="D32" s="183"/>
      <c r="E32" s="182"/>
      <c r="F32" s="182"/>
      <c r="G32" s="182"/>
      <c r="H32" s="182"/>
      <c r="I32" s="182"/>
      <c r="J32" s="182"/>
      <c r="K32" s="182"/>
      <c r="L32" s="182"/>
      <c r="M32" s="184"/>
    </row>
    <row r="33" spans="1:13" ht="12.75">
      <c r="A33" s="182"/>
      <c r="B33" s="182"/>
      <c r="C33" s="182"/>
      <c r="D33" s="183"/>
      <c r="E33" s="182"/>
      <c r="F33" s="182"/>
      <c r="G33" s="182"/>
      <c r="H33" s="182"/>
      <c r="I33" s="182"/>
      <c r="J33" s="182"/>
      <c r="K33" s="182"/>
      <c r="L33" s="182"/>
      <c r="M33" s="184"/>
    </row>
    <row r="34" spans="1:13" ht="12.75">
      <c r="A34" s="182"/>
      <c r="B34" s="182"/>
      <c r="C34" s="182"/>
      <c r="D34" s="183"/>
      <c r="E34" s="182"/>
      <c r="F34" s="182"/>
      <c r="G34" s="182"/>
      <c r="H34" s="182"/>
      <c r="I34" s="182"/>
      <c r="J34" s="182"/>
      <c r="K34" s="182"/>
      <c r="L34" s="182"/>
      <c r="M34" s="184"/>
    </row>
    <row r="35" spans="1:13" ht="12.75">
      <c r="A35" s="182"/>
      <c r="B35" s="182"/>
      <c r="C35" s="182"/>
      <c r="D35" s="183"/>
      <c r="E35" s="182"/>
      <c r="F35" s="182"/>
      <c r="G35" s="182"/>
      <c r="H35" s="182"/>
      <c r="I35" s="182"/>
      <c r="J35" s="182"/>
      <c r="K35" s="182"/>
      <c r="L35" s="182"/>
      <c r="M35" s="184"/>
    </row>
    <row r="36" spans="1:13" ht="12.75">
      <c r="A36" s="182"/>
      <c r="B36" s="182"/>
      <c r="C36" s="182"/>
      <c r="D36" s="183"/>
      <c r="E36" s="182"/>
      <c r="F36" s="182"/>
      <c r="G36" s="182"/>
      <c r="H36" s="182"/>
      <c r="I36" s="182"/>
      <c r="J36" s="182"/>
      <c r="K36" s="182"/>
      <c r="L36" s="182"/>
      <c r="M36" s="184"/>
    </row>
    <row r="37" spans="1:13" ht="12.75">
      <c r="A37" s="182"/>
      <c r="B37" s="182"/>
      <c r="C37" s="182"/>
      <c r="D37" s="183"/>
      <c r="E37" s="182"/>
      <c r="F37" s="182"/>
      <c r="G37" s="182"/>
      <c r="H37" s="182"/>
      <c r="I37" s="182"/>
      <c r="J37" s="182"/>
      <c r="K37" s="182"/>
      <c r="L37" s="182"/>
      <c r="M37" s="184"/>
    </row>
    <row r="38" spans="1:13" ht="12.75">
      <c r="A38" s="182"/>
      <c r="B38" s="182"/>
      <c r="C38" s="182"/>
      <c r="D38" s="183"/>
      <c r="E38" s="182"/>
      <c r="F38" s="182"/>
      <c r="G38" s="182"/>
      <c r="H38" s="182"/>
      <c r="I38" s="182"/>
      <c r="J38" s="182"/>
      <c r="K38" s="182"/>
      <c r="L38" s="182"/>
      <c r="M38" s="184"/>
    </row>
    <row r="39" spans="1:13" ht="12.75">
      <c r="A39" s="182"/>
      <c r="B39" s="182"/>
      <c r="C39" s="182"/>
      <c r="D39" s="183"/>
      <c r="E39" s="182"/>
      <c r="F39" s="182"/>
      <c r="G39" s="182"/>
      <c r="H39" s="182"/>
      <c r="I39" s="182"/>
      <c r="J39" s="182"/>
      <c r="K39" s="182"/>
      <c r="L39" s="182"/>
      <c r="M39" s="184"/>
    </row>
    <row r="40" spans="1:13" ht="12.75">
      <c r="A40" s="182"/>
      <c r="B40" s="182"/>
      <c r="C40" s="182"/>
      <c r="D40" s="183"/>
      <c r="E40" s="182"/>
      <c r="F40" s="182"/>
      <c r="G40" s="182"/>
      <c r="H40" s="182"/>
      <c r="I40" s="182"/>
      <c r="J40" s="182"/>
      <c r="K40" s="182"/>
      <c r="L40" s="182"/>
      <c r="M40" s="184"/>
    </row>
    <row r="41" spans="1:13" ht="12.75">
      <c r="A41" s="182"/>
      <c r="B41" s="182"/>
      <c r="C41" s="182"/>
      <c r="D41" s="183"/>
      <c r="E41" s="182"/>
      <c r="F41" s="182"/>
      <c r="G41" s="182"/>
      <c r="H41" s="182"/>
      <c r="I41" s="182"/>
      <c r="J41" s="182"/>
      <c r="K41" s="182"/>
      <c r="L41" s="182"/>
      <c r="M41" s="184"/>
    </row>
    <row r="42" spans="1:13" ht="12.75">
      <c r="A42" s="182"/>
      <c r="B42" s="182"/>
      <c r="C42" s="182"/>
      <c r="D42" s="183"/>
      <c r="E42" s="182"/>
      <c r="F42" s="182"/>
      <c r="G42" s="182"/>
      <c r="H42" s="182"/>
      <c r="I42" s="182"/>
      <c r="J42" s="182"/>
      <c r="K42" s="182"/>
      <c r="L42" s="182"/>
      <c r="M42" s="184"/>
    </row>
    <row r="43" spans="1:13" ht="12.75">
      <c r="A43" s="182"/>
      <c r="B43" s="182"/>
      <c r="C43" s="182"/>
      <c r="D43" s="183"/>
      <c r="E43" s="182"/>
      <c r="F43" s="182"/>
      <c r="G43" s="182"/>
      <c r="H43" s="182"/>
      <c r="I43" s="182"/>
      <c r="J43" s="182"/>
      <c r="K43" s="182"/>
      <c r="L43" s="182"/>
      <c r="M43" s="184"/>
    </row>
    <row r="44" spans="1:13" ht="12.75">
      <c r="A44" s="182"/>
      <c r="B44" s="182"/>
      <c r="C44" s="182"/>
      <c r="D44" s="183"/>
      <c r="E44" s="182"/>
      <c r="F44" s="182"/>
      <c r="G44" s="182"/>
      <c r="H44" s="182"/>
      <c r="I44" s="182"/>
      <c r="J44" s="182"/>
      <c r="K44" s="182"/>
      <c r="L44" s="182"/>
      <c r="M44" s="184"/>
    </row>
    <row r="45" spans="1:13" ht="12.75">
      <c r="A45" s="182"/>
      <c r="B45" s="182"/>
      <c r="C45" s="182"/>
      <c r="D45" s="183"/>
      <c r="E45" s="182"/>
      <c r="F45" s="182"/>
      <c r="G45" s="182"/>
      <c r="H45" s="182"/>
      <c r="I45" s="182"/>
      <c r="J45" s="182"/>
      <c r="K45" s="182"/>
      <c r="L45" s="182"/>
      <c r="M45" s="184"/>
    </row>
    <row r="46" spans="1:13" ht="12.75">
      <c r="A46" s="182"/>
      <c r="B46" s="182"/>
      <c r="C46" s="182"/>
      <c r="D46" s="183"/>
      <c r="E46" s="182"/>
      <c r="F46" s="182"/>
      <c r="G46" s="182"/>
      <c r="H46" s="182"/>
      <c r="I46" s="182"/>
      <c r="J46" s="182"/>
      <c r="K46" s="182"/>
      <c r="L46" s="182"/>
      <c r="M46" s="184"/>
    </row>
    <row r="47" spans="1:13" ht="12.75">
      <c r="A47" s="182"/>
      <c r="B47" s="182"/>
      <c r="C47" s="182"/>
      <c r="D47" s="183"/>
      <c r="E47" s="182"/>
      <c r="F47" s="182"/>
      <c r="G47" s="182"/>
      <c r="H47" s="182"/>
      <c r="I47" s="182"/>
      <c r="J47" s="182"/>
      <c r="K47" s="182"/>
      <c r="L47" s="182"/>
      <c r="M47" s="184"/>
    </row>
    <row r="48" spans="1:13" ht="12.75">
      <c r="A48" s="182"/>
      <c r="B48" s="182"/>
      <c r="C48" s="182"/>
      <c r="D48" s="183"/>
      <c r="E48" s="182"/>
      <c r="F48" s="182"/>
      <c r="G48" s="182"/>
      <c r="H48" s="182"/>
      <c r="I48" s="182"/>
      <c r="J48" s="182"/>
      <c r="K48" s="182"/>
      <c r="L48" s="182"/>
      <c r="M48" s="184"/>
    </row>
    <row r="49" spans="1:13" ht="12.75">
      <c r="A49" s="182"/>
      <c r="B49" s="182"/>
      <c r="C49" s="182"/>
      <c r="D49" s="183"/>
      <c r="E49" s="182"/>
      <c r="F49" s="182"/>
      <c r="G49" s="182"/>
      <c r="H49" s="182"/>
      <c r="I49" s="182"/>
      <c r="J49" s="182"/>
      <c r="K49" s="182"/>
      <c r="L49" s="182"/>
      <c r="M49" s="184"/>
    </row>
    <row r="50" spans="1:13" ht="12.75">
      <c r="A50" s="182"/>
      <c r="B50" s="182"/>
      <c r="C50" s="182"/>
      <c r="D50" s="183"/>
      <c r="E50" s="182"/>
      <c r="F50" s="182"/>
      <c r="G50" s="182"/>
      <c r="H50" s="182"/>
      <c r="I50" s="182"/>
      <c r="J50" s="182"/>
      <c r="K50" s="182"/>
      <c r="L50" s="182"/>
      <c r="M50" s="184"/>
    </row>
    <row r="51" spans="1:13" ht="12.75">
      <c r="A51" s="182"/>
      <c r="B51" s="182"/>
      <c r="C51" s="182"/>
      <c r="D51" s="183"/>
      <c r="E51" s="182"/>
      <c r="F51" s="182"/>
      <c r="G51" s="182"/>
      <c r="H51" s="182"/>
      <c r="I51" s="182"/>
      <c r="J51" s="182"/>
      <c r="K51" s="182"/>
      <c r="L51" s="182"/>
      <c r="M51" s="184"/>
    </row>
  </sheetData>
  <sheetProtection password="C760" sheet="1" objects="1" scenarios="1" pivotTable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25"/>
  <sheetViews>
    <sheetView showGridLines="0" showRowColHeader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" sqref="D3"/>
    </sheetView>
  </sheetViews>
  <sheetFormatPr defaultColWidth="9.140625" defaultRowHeight="12.75"/>
  <cols>
    <col min="1" max="1" width="12.421875" style="0" bestFit="1" customWidth="1"/>
    <col min="2" max="2" width="11.7109375" style="0" bestFit="1" customWidth="1"/>
    <col min="3" max="3" width="17.57421875" style="0" bestFit="1" customWidth="1"/>
    <col min="4" max="4" width="4.57421875" style="0" bestFit="1" customWidth="1"/>
    <col min="5" max="5" width="33.00390625" style="0" bestFit="1" customWidth="1"/>
    <col min="6" max="6" width="14.140625" style="0" bestFit="1" customWidth="1"/>
    <col min="7" max="7" width="10.8515625" style="0" bestFit="1" customWidth="1"/>
    <col min="8" max="8" width="7.140625" style="0" bestFit="1" customWidth="1"/>
    <col min="9" max="9" width="12.57421875" style="0" bestFit="1" customWidth="1"/>
    <col min="10" max="10" width="14.7109375" style="0" bestFit="1" customWidth="1"/>
    <col min="11" max="11" width="15.57421875" style="0" bestFit="1" customWidth="1"/>
    <col min="12" max="12" width="5.140625" style="0" bestFit="1" customWidth="1"/>
    <col min="13" max="13" width="7.00390625" style="0" bestFit="1" customWidth="1"/>
  </cols>
  <sheetData>
    <row r="1" spans="1:13" ht="12.75">
      <c r="A1" s="185" t="s">
        <v>588</v>
      </c>
      <c r="B1" s="185" t="s">
        <v>589</v>
      </c>
      <c r="C1" s="185" t="s">
        <v>590</v>
      </c>
      <c r="D1" s="185" t="s">
        <v>591</v>
      </c>
      <c r="E1" s="185" t="s">
        <v>592</v>
      </c>
      <c r="F1" s="185" t="s">
        <v>593</v>
      </c>
      <c r="G1" s="185" t="s">
        <v>594</v>
      </c>
      <c r="H1" s="185" t="s">
        <v>595</v>
      </c>
      <c r="I1" s="185" t="s">
        <v>596</v>
      </c>
      <c r="J1" s="185" t="s">
        <v>597</v>
      </c>
      <c r="K1" s="185" t="s">
        <v>598</v>
      </c>
      <c r="L1" s="185" t="s">
        <v>599</v>
      </c>
      <c r="M1" s="185" t="s">
        <v>600</v>
      </c>
    </row>
    <row r="2" spans="1:13" ht="12.75">
      <c r="A2" s="186" t="s">
        <v>770</v>
      </c>
      <c r="B2" s="186" t="s">
        <v>770</v>
      </c>
      <c r="C2" s="186" t="s">
        <v>1698</v>
      </c>
      <c r="D2" s="187">
        <v>4010</v>
      </c>
      <c r="E2" s="186" t="s">
        <v>1698</v>
      </c>
      <c r="F2" s="186" t="s">
        <v>770</v>
      </c>
      <c r="G2" s="186" t="s">
        <v>770</v>
      </c>
      <c r="H2" s="186" t="s">
        <v>770</v>
      </c>
      <c r="I2" s="186" t="s">
        <v>901</v>
      </c>
      <c r="J2" s="186" t="s">
        <v>770</v>
      </c>
      <c r="K2" s="186" t="s">
        <v>770</v>
      </c>
      <c r="L2" s="186" t="s">
        <v>770</v>
      </c>
      <c r="M2" s="188"/>
    </row>
    <row r="3" spans="1:13" ht="12.75">
      <c r="A3" s="186" t="s">
        <v>770</v>
      </c>
      <c r="B3" s="186" t="s">
        <v>770</v>
      </c>
      <c r="C3" s="186" t="s">
        <v>834</v>
      </c>
      <c r="D3" s="187">
        <v>4500</v>
      </c>
      <c r="E3" s="186" t="s">
        <v>834</v>
      </c>
      <c r="F3" s="186" t="s">
        <v>770</v>
      </c>
      <c r="G3" s="186" t="s">
        <v>770</v>
      </c>
      <c r="H3" s="186" t="s">
        <v>770</v>
      </c>
      <c r="I3" s="186" t="s">
        <v>901</v>
      </c>
      <c r="J3" s="186" t="s">
        <v>770</v>
      </c>
      <c r="K3" s="186" t="s">
        <v>770</v>
      </c>
      <c r="L3" s="186" t="s">
        <v>770</v>
      </c>
      <c r="M3" s="188"/>
    </row>
    <row r="4" spans="1:13" ht="12.75">
      <c r="A4" s="186" t="s">
        <v>770</v>
      </c>
      <c r="B4" s="186" t="s">
        <v>770</v>
      </c>
      <c r="C4" s="186" t="s">
        <v>858</v>
      </c>
      <c r="D4" s="187">
        <v>4700</v>
      </c>
      <c r="E4" s="186" t="s">
        <v>858</v>
      </c>
      <c r="F4" s="186" t="s">
        <v>770</v>
      </c>
      <c r="G4" s="186" t="s">
        <v>770</v>
      </c>
      <c r="H4" s="186" t="s">
        <v>770</v>
      </c>
      <c r="I4" s="186" t="s">
        <v>901</v>
      </c>
      <c r="J4" s="186" t="s">
        <v>770</v>
      </c>
      <c r="K4" s="186" t="s">
        <v>770</v>
      </c>
      <c r="L4" s="186" t="s">
        <v>770</v>
      </c>
      <c r="M4" s="188"/>
    </row>
    <row r="5" spans="1:13" ht="12.75">
      <c r="A5" s="216" t="s">
        <v>770</v>
      </c>
      <c r="B5" s="216" t="s">
        <v>770</v>
      </c>
      <c r="C5" s="216" t="s">
        <v>618</v>
      </c>
      <c r="D5" s="217">
        <v>4900</v>
      </c>
      <c r="E5" s="216" t="s">
        <v>618</v>
      </c>
      <c r="F5" s="216" t="s">
        <v>1726</v>
      </c>
      <c r="G5" s="216" t="s">
        <v>770</v>
      </c>
      <c r="H5" s="216" t="s">
        <v>770</v>
      </c>
      <c r="I5" s="216" t="s">
        <v>901</v>
      </c>
      <c r="J5" s="216" t="s">
        <v>770</v>
      </c>
      <c r="K5" s="216" t="s">
        <v>770</v>
      </c>
      <c r="L5" s="216" t="s">
        <v>770</v>
      </c>
      <c r="M5" s="218"/>
    </row>
    <row r="6" spans="1:13" ht="12.75">
      <c r="A6" s="186" t="s">
        <v>989</v>
      </c>
      <c r="B6" s="186" t="s">
        <v>1037</v>
      </c>
      <c r="C6" s="186" t="s">
        <v>858</v>
      </c>
      <c r="D6" s="187">
        <v>4801</v>
      </c>
      <c r="E6" s="219" t="s">
        <v>1730</v>
      </c>
      <c r="F6" s="186" t="s">
        <v>878</v>
      </c>
      <c r="G6" s="186" t="s">
        <v>878</v>
      </c>
      <c r="H6" s="186" t="s">
        <v>888</v>
      </c>
      <c r="I6" s="186" t="s">
        <v>901</v>
      </c>
      <c r="J6" s="186" t="s">
        <v>1045</v>
      </c>
      <c r="K6" s="186" t="s">
        <v>817</v>
      </c>
      <c r="L6" s="186" t="s">
        <v>891</v>
      </c>
      <c r="M6" s="184">
        <v>995</v>
      </c>
    </row>
    <row r="7" spans="1:13" ht="12.75">
      <c r="A7" s="186" t="s">
        <v>990</v>
      </c>
      <c r="B7" s="186" t="s">
        <v>1038</v>
      </c>
      <c r="C7" s="186" t="s">
        <v>858</v>
      </c>
      <c r="D7" s="187">
        <v>4801</v>
      </c>
      <c r="E7" s="219" t="s">
        <v>1730</v>
      </c>
      <c r="F7" s="186" t="s">
        <v>878</v>
      </c>
      <c r="G7" s="186" t="s">
        <v>878</v>
      </c>
      <c r="H7" s="186" t="s">
        <v>888</v>
      </c>
      <c r="I7" s="186" t="s">
        <v>901</v>
      </c>
      <c r="J7" s="186" t="s">
        <v>1045</v>
      </c>
      <c r="K7" s="186" t="s">
        <v>816</v>
      </c>
      <c r="L7" s="186" t="s">
        <v>891</v>
      </c>
      <c r="M7" s="184">
        <v>1492.5</v>
      </c>
    </row>
    <row r="8" spans="1:13" ht="12.75">
      <c r="A8" s="186" t="s">
        <v>991</v>
      </c>
      <c r="B8" s="186" t="s">
        <v>1039</v>
      </c>
      <c r="C8" s="186" t="s">
        <v>858</v>
      </c>
      <c r="D8" s="187">
        <v>4801</v>
      </c>
      <c r="E8" s="219" t="s">
        <v>1730</v>
      </c>
      <c r="F8" s="186" t="s">
        <v>878</v>
      </c>
      <c r="G8" s="186" t="s">
        <v>878</v>
      </c>
      <c r="H8" s="186" t="s">
        <v>888</v>
      </c>
      <c r="I8" s="186" t="s">
        <v>901</v>
      </c>
      <c r="J8" s="186" t="s">
        <v>1045</v>
      </c>
      <c r="K8" s="186" t="s">
        <v>831</v>
      </c>
      <c r="L8" s="186" t="s">
        <v>891</v>
      </c>
      <c r="M8" s="184">
        <v>796</v>
      </c>
    </row>
    <row r="9" spans="1:13" ht="12.75">
      <c r="A9" s="186" t="s">
        <v>992</v>
      </c>
      <c r="B9" s="186" t="s">
        <v>1040</v>
      </c>
      <c r="C9" s="186" t="s">
        <v>858</v>
      </c>
      <c r="D9" s="187">
        <v>4801</v>
      </c>
      <c r="E9" s="219" t="s">
        <v>1730</v>
      </c>
      <c r="F9" s="186" t="s">
        <v>878</v>
      </c>
      <c r="G9" s="186" t="s">
        <v>878</v>
      </c>
      <c r="H9" s="186" t="s">
        <v>888</v>
      </c>
      <c r="I9" s="186" t="s">
        <v>901</v>
      </c>
      <c r="J9" s="186" t="s">
        <v>1045</v>
      </c>
      <c r="K9" s="186" t="s">
        <v>817</v>
      </c>
      <c r="L9" s="186" t="s">
        <v>876</v>
      </c>
      <c r="M9" s="184">
        <v>597</v>
      </c>
    </row>
    <row r="10" spans="1:13" ht="12.75">
      <c r="A10" s="186" t="s">
        <v>993</v>
      </c>
      <c r="B10" s="186" t="s">
        <v>1041</v>
      </c>
      <c r="C10" s="186" t="s">
        <v>858</v>
      </c>
      <c r="D10" s="187">
        <v>4801</v>
      </c>
      <c r="E10" s="219" t="s">
        <v>1730</v>
      </c>
      <c r="F10" s="186" t="s">
        <v>878</v>
      </c>
      <c r="G10" s="186" t="s">
        <v>878</v>
      </c>
      <c r="H10" s="186" t="s">
        <v>888</v>
      </c>
      <c r="I10" s="186" t="s">
        <v>901</v>
      </c>
      <c r="J10" s="186" t="s">
        <v>1045</v>
      </c>
      <c r="K10" s="186" t="s">
        <v>816</v>
      </c>
      <c r="L10" s="186" t="s">
        <v>876</v>
      </c>
      <c r="M10" s="184">
        <v>995</v>
      </c>
    </row>
    <row r="11" spans="1:13" ht="12.75">
      <c r="A11" s="186" t="s">
        <v>994</v>
      </c>
      <c r="B11" s="186" t="s">
        <v>1042</v>
      </c>
      <c r="C11" s="186" t="s">
        <v>858</v>
      </c>
      <c r="D11" s="187">
        <v>4801</v>
      </c>
      <c r="E11" s="219" t="s">
        <v>1730</v>
      </c>
      <c r="F11" s="186" t="s">
        <v>878</v>
      </c>
      <c r="G11" s="186" t="s">
        <v>878</v>
      </c>
      <c r="H11" s="186" t="s">
        <v>888</v>
      </c>
      <c r="I11" s="186" t="s">
        <v>901</v>
      </c>
      <c r="J11" s="186" t="s">
        <v>1045</v>
      </c>
      <c r="K11" s="186" t="s">
        <v>831</v>
      </c>
      <c r="L11" s="186" t="s">
        <v>876</v>
      </c>
      <c r="M11" s="184">
        <v>497.5</v>
      </c>
    </row>
    <row r="12" spans="1:13" ht="12.75">
      <c r="A12" s="186" t="s">
        <v>995</v>
      </c>
      <c r="B12" s="186" t="s">
        <v>1037</v>
      </c>
      <c r="C12" s="186" t="s">
        <v>858</v>
      </c>
      <c r="D12" s="187">
        <v>4801</v>
      </c>
      <c r="E12" s="219" t="s">
        <v>1730</v>
      </c>
      <c r="F12" s="186" t="s">
        <v>878</v>
      </c>
      <c r="G12" s="186" t="s">
        <v>878</v>
      </c>
      <c r="H12" s="186" t="s">
        <v>888</v>
      </c>
      <c r="I12" s="186" t="s">
        <v>1102</v>
      </c>
      <c r="J12" s="186" t="s">
        <v>1046</v>
      </c>
      <c r="K12" s="186" t="s">
        <v>817</v>
      </c>
      <c r="L12" s="186" t="s">
        <v>891</v>
      </c>
      <c r="M12" s="184">
        <v>893.5</v>
      </c>
    </row>
    <row r="13" spans="1:13" ht="12.75">
      <c r="A13" s="186" t="s">
        <v>996</v>
      </c>
      <c r="B13" s="186" t="s">
        <v>1038</v>
      </c>
      <c r="C13" s="186" t="s">
        <v>858</v>
      </c>
      <c r="D13" s="187">
        <v>4801</v>
      </c>
      <c r="E13" s="219" t="s">
        <v>1730</v>
      </c>
      <c r="F13" s="186" t="s">
        <v>878</v>
      </c>
      <c r="G13" s="186" t="s">
        <v>878</v>
      </c>
      <c r="H13" s="186" t="s">
        <v>888</v>
      </c>
      <c r="I13" s="186" t="s">
        <v>1102</v>
      </c>
      <c r="J13" s="186" t="s">
        <v>1046</v>
      </c>
      <c r="K13" s="186" t="s">
        <v>816</v>
      </c>
      <c r="L13" s="186" t="s">
        <v>891</v>
      </c>
      <c r="M13" s="184">
        <v>1340.3</v>
      </c>
    </row>
    <row r="14" spans="1:13" ht="12.75">
      <c r="A14" s="186" t="s">
        <v>997</v>
      </c>
      <c r="B14" s="186" t="s">
        <v>1039</v>
      </c>
      <c r="C14" s="186" t="s">
        <v>858</v>
      </c>
      <c r="D14" s="187">
        <v>4801</v>
      </c>
      <c r="E14" s="219" t="s">
        <v>1730</v>
      </c>
      <c r="F14" s="186" t="s">
        <v>878</v>
      </c>
      <c r="G14" s="186" t="s">
        <v>878</v>
      </c>
      <c r="H14" s="186" t="s">
        <v>888</v>
      </c>
      <c r="I14" s="186" t="s">
        <v>1102</v>
      </c>
      <c r="J14" s="186" t="s">
        <v>1046</v>
      </c>
      <c r="K14" s="186" t="s">
        <v>831</v>
      </c>
      <c r="L14" s="186" t="s">
        <v>891</v>
      </c>
      <c r="M14" s="184">
        <v>714.8</v>
      </c>
    </row>
    <row r="15" spans="1:13" ht="12.75">
      <c r="A15" s="186" t="s">
        <v>998</v>
      </c>
      <c r="B15" s="186" t="s">
        <v>1040</v>
      </c>
      <c r="C15" s="186" t="s">
        <v>858</v>
      </c>
      <c r="D15" s="187">
        <v>4801</v>
      </c>
      <c r="E15" s="219" t="s">
        <v>1730</v>
      </c>
      <c r="F15" s="186" t="s">
        <v>878</v>
      </c>
      <c r="G15" s="186" t="s">
        <v>878</v>
      </c>
      <c r="H15" s="186" t="s">
        <v>888</v>
      </c>
      <c r="I15" s="186" t="s">
        <v>1102</v>
      </c>
      <c r="J15" s="186" t="s">
        <v>1046</v>
      </c>
      <c r="K15" s="186" t="s">
        <v>817</v>
      </c>
      <c r="L15" s="186" t="s">
        <v>876</v>
      </c>
      <c r="M15" s="184">
        <v>536.1</v>
      </c>
    </row>
    <row r="16" spans="1:13" ht="12.75">
      <c r="A16" s="186" t="s">
        <v>999</v>
      </c>
      <c r="B16" s="186" t="s">
        <v>1041</v>
      </c>
      <c r="C16" s="186" t="s">
        <v>858</v>
      </c>
      <c r="D16" s="187">
        <v>4801</v>
      </c>
      <c r="E16" s="219" t="s">
        <v>1730</v>
      </c>
      <c r="F16" s="186" t="s">
        <v>878</v>
      </c>
      <c r="G16" s="186" t="s">
        <v>878</v>
      </c>
      <c r="H16" s="186" t="s">
        <v>888</v>
      </c>
      <c r="I16" s="186" t="s">
        <v>1102</v>
      </c>
      <c r="J16" s="186" t="s">
        <v>1046</v>
      </c>
      <c r="K16" s="186" t="s">
        <v>816</v>
      </c>
      <c r="L16" s="186" t="s">
        <v>876</v>
      </c>
      <c r="M16" s="184">
        <v>893.5</v>
      </c>
    </row>
    <row r="17" spans="1:13" ht="12.75">
      <c r="A17" s="186" t="s">
        <v>1000</v>
      </c>
      <c r="B17" s="186" t="s">
        <v>1042</v>
      </c>
      <c r="C17" s="186" t="s">
        <v>858</v>
      </c>
      <c r="D17" s="187">
        <v>4801</v>
      </c>
      <c r="E17" s="219" t="s">
        <v>1730</v>
      </c>
      <c r="F17" s="186" t="s">
        <v>878</v>
      </c>
      <c r="G17" s="186" t="s">
        <v>878</v>
      </c>
      <c r="H17" s="186" t="s">
        <v>888</v>
      </c>
      <c r="I17" s="186" t="s">
        <v>1102</v>
      </c>
      <c r="J17" s="186" t="s">
        <v>1046</v>
      </c>
      <c r="K17" s="186" t="s">
        <v>831</v>
      </c>
      <c r="L17" s="186" t="s">
        <v>876</v>
      </c>
      <c r="M17" s="184">
        <v>446.8</v>
      </c>
    </row>
    <row r="18" spans="1:13" ht="12.75">
      <c r="A18" s="186" t="s">
        <v>1001</v>
      </c>
      <c r="B18" s="186" t="s">
        <v>1037</v>
      </c>
      <c r="C18" s="186" t="s">
        <v>858</v>
      </c>
      <c r="D18" s="187">
        <v>4801</v>
      </c>
      <c r="E18" s="219" t="s">
        <v>1730</v>
      </c>
      <c r="F18" s="186" t="s">
        <v>878</v>
      </c>
      <c r="G18" s="186" t="s">
        <v>878</v>
      </c>
      <c r="H18" s="186" t="s">
        <v>888</v>
      </c>
      <c r="I18" s="186" t="s">
        <v>1161</v>
      </c>
      <c r="J18" s="186" t="s">
        <v>1047</v>
      </c>
      <c r="K18" s="186" t="s">
        <v>817</v>
      </c>
      <c r="L18" s="186" t="s">
        <v>891</v>
      </c>
      <c r="M18" s="184">
        <v>802.4</v>
      </c>
    </row>
    <row r="19" spans="1:13" ht="12.75">
      <c r="A19" s="186" t="s">
        <v>1002</v>
      </c>
      <c r="B19" s="186" t="s">
        <v>1038</v>
      </c>
      <c r="C19" s="186" t="s">
        <v>858</v>
      </c>
      <c r="D19" s="187">
        <v>4801</v>
      </c>
      <c r="E19" s="219" t="s">
        <v>1730</v>
      </c>
      <c r="F19" s="186" t="s">
        <v>878</v>
      </c>
      <c r="G19" s="186" t="s">
        <v>878</v>
      </c>
      <c r="H19" s="186" t="s">
        <v>888</v>
      </c>
      <c r="I19" s="186" t="s">
        <v>1161</v>
      </c>
      <c r="J19" s="186" t="s">
        <v>1047</v>
      </c>
      <c r="K19" s="186" t="s">
        <v>816</v>
      </c>
      <c r="L19" s="186" t="s">
        <v>891</v>
      </c>
      <c r="M19" s="184">
        <v>1203.6</v>
      </c>
    </row>
    <row r="20" spans="1:13" ht="12.75">
      <c r="A20" s="186" t="s">
        <v>1003</v>
      </c>
      <c r="B20" s="186" t="s">
        <v>1039</v>
      </c>
      <c r="C20" s="186" t="s">
        <v>858</v>
      </c>
      <c r="D20" s="187">
        <v>4801</v>
      </c>
      <c r="E20" s="219" t="s">
        <v>1730</v>
      </c>
      <c r="F20" s="186" t="s">
        <v>878</v>
      </c>
      <c r="G20" s="186" t="s">
        <v>878</v>
      </c>
      <c r="H20" s="186" t="s">
        <v>888</v>
      </c>
      <c r="I20" s="186" t="s">
        <v>1161</v>
      </c>
      <c r="J20" s="186" t="s">
        <v>1047</v>
      </c>
      <c r="K20" s="186" t="s">
        <v>831</v>
      </c>
      <c r="L20" s="186" t="s">
        <v>891</v>
      </c>
      <c r="M20" s="184">
        <v>641.9</v>
      </c>
    </row>
    <row r="21" spans="1:13" ht="12.75">
      <c r="A21" s="186" t="s">
        <v>1004</v>
      </c>
      <c r="B21" s="186" t="s">
        <v>1040</v>
      </c>
      <c r="C21" s="186" t="s">
        <v>858</v>
      </c>
      <c r="D21" s="187">
        <v>4801</v>
      </c>
      <c r="E21" s="219" t="s">
        <v>1730</v>
      </c>
      <c r="F21" s="186" t="s">
        <v>878</v>
      </c>
      <c r="G21" s="186" t="s">
        <v>878</v>
      </c>
      <c r="H21" s="186" t="s">
        <v>888</v>
      </c>
      <c r="I21" s="186" t="s">
        <v>1161</v>
      </c>
      <c r="J21" s="186" t="s">
        <v>1047</v>
      </c>
      <c r="K21" s="186" t="s">
        <v>817</v>
      </c>
      <c r="L21" s="186" t="s">
        <v>876</v>
      </c>
      <c r="M21" s="184">
        <v>481.4</v>
      </c>
    </row>
    <row r="22" spans="1:13" ht="12.75">
      <c r="A22" s="186" t="s">
        <v>1005</v>
      </c>
      <c r="B22" s="186" t="s">
        <v>1041</v>
      </c>
      <c r="C22" s="186" t="s">
        <v>858</v>
      </c>
      <c r="D22" s="187">
        <v>4801</v>
      </c>
      <c r="E22" s="219" t="s">
        <v>1730</v>
      </c>
      <c r="F22" s="186" t="s">
        <v>878</v>
      </c>
      <c r="G22" s="186" t="s">
        <v>878</v>
      </c>
      <c r="H22" s="186" t="s">
        <v>888</v>
      </c>
      <c r="I22" s="186" t="s">
        <v>1161</v>
      </c>
      <c r="J22" s="186" t="s">
        <v>1047</v>
      </c>
      <c r="K22" s="186" t="s">
        <v>816</v>
      </c>
      <c r="L22" s="186" t="s">
        <v>876</v>
      </c>
      <c r="M22" s="184">
        <v>802.4</v>
      </c>
    </row>
    <row r="23" spans="1:13" ht="12.75">
      <c r="A23" s="186" t="s">
        <v>1006</v>
      </c>
      <c r="B23" s="186" t="s">
        <v>1042</v>
      </c>
      <c r="C23" s="186" t="s">
        <v>858</v>
      </c>
      <c r="D23" s="187">
        <v>4801</v>
      </c>
      <c r="E23" s="219" t="s">
        <v>1730</v>
      </c>
      <c r="F23" s="186" t="s">
        <v>878</v>
      </c>
      <c r="G23" s="186" t="s">
        <v>878</v>
      </c>
      <c r="H23" s="186" t="s">
        <v>888</v>
      </c>
      <c r="I23" s="186" t="s">
        <v>1161</v>
      </c>
      <c r="J23" s="186" t="s">
        <v>1047</v>
      </c>
      <c r="K23" s="186" t="s">
        <v>831</v>
      </c>
      <c r="L23" s="186" t="s">
        <v>876</v>
      </c>
      <c r="M23" s="184">
        <v>401.2</v>
      </c>
    </row>
    <row r="24" spans="1:13" ht="12.75">
      <c r="A24" s="186" t="s">
        <v>1007</v>
      </c>
      <c r="B24" s="186" t="s">
        <v>1037</v>
      </c>
      <c r="C24" s="186" t="s">
        <v>858</v>
      </c>
      <c r="D24" s="187">
        <v>4801</v>
      </c>
      <c r="E24" s="219" t="s">
        <v>1730</v>
      </c>
      <c r="F24" s="186" t="s">
        <v>878</v>
      </c>
      <c r="G24" s="186" t="s">
        <v>878</v>
      </c>
      <c r="H24" s="186" t="s">
        <v>888</v>
      </c>
      <c r="I24" s="186" t="s">
        <v>1220</v>
      </c>
      <c r="J24" s="186" t="s">
        <v>1048</v>
      </c>
      <c r="K24" s="186" t="s">
        <v>817</v>
      </c>
      <c r="L24" s="186" t="s">
        <v>891</v>
      </c>
      <c r="M24" s="184">
        <v>720.6</v>
      </c>
    </row>
    <row r="25" spans="1:13" ht="12.75">
      <c r="A25" s="186" t="s">
        <v>1008</v>
      </c>
      <c r="B25" s="186" t="s">
        <v>1038</v>
      </c>
      <c r="C25" s="186" t="s">
        <v>858</v>
      </c>
      <c r="D25" s="187">
        <v>4801</v>
      </c>
      <c r="E25" s="219" t="s">
        <v>1730</v>
      </c>
      <c r="F25" s="186" t="s">
        <v>878</v>
      </c>
      <c r="G25" s="186" t="s">
        <v>878</v>
      </c>
      <c r="H25" s="186" t="s">
        <v>888</v>
      </c>
      <c r="I25" s="186" t="s">
        <v>1220</v>
      </c>
      <c r="J25" s="186" t="s">
        <v>1048</v>
      </c>
      <c r="K25" s="186" t="s">
        <v>816</v>
      </c>
      <c r="L25" s="186" t="s">
        <v>891</v>
      </c>
      <c r="M25" s="184">
        <v>1080.9</v>
      </c>
    </row>
    <row r="26" spans="1:13" ht="12.75">
      <c r="A26" s="186" t="s">
        <v>1009</v>
      </c>
      <c r="B26" s="186" t="s">
        <v>1039</v>
      </c>
      <c r="C26" s="186" t="s">
        <v>858</v>
      </c>
      <c r="D26" s="187">
        <v>4801</v>
      </c>
      <c r="E26" s="219" t="s">
        <v>1730</v>
      </c>
      <c r="F26" s="186" t="s">
        <v>878</v>
      </c>
      <c r="G26" s="186" t="s">
        <v>878</v>
      </c>
      <c r="H26" s="186" t="s">
        <v>888</v>
      </c>
      <c r="I26" s="186" t="s">
        <v>1220</v>
      </c>
      <c r="J26" s="186" t="s">
        <v>1048</v>
      </c>
      <c r="K26" s="186" t="s">
        <v>831</v>
      </c>
      <c r="L26" s="186" t="s">
        <v>891</v>
      </c>
      <c r="M26" s="184">
        <v>576.5</v>
      </c>
    </row>
    <row r="27" spans="1:13" ht="12.75">
      <c r="A27" s="186" t="s">
        <v>1010</v>
      </c>
      <c r="B27" s="186" t="s">
        <v>1040</v>
      </c>
      <c r="C27" s="186" t="s">
        <v>858</v>
      </c>
      <c r="D27" s="187">
        <v>4801</v>
      </c>
      <c r="E27" s="219" t="s">
        <v>1730</v>
      </c>
      <c r="F27" s="186" t="s">
        <v>878</v>
      </c>
      <c r="G27" s="186" t="s">
        <v>878</v>
      </c>
      <c r="H27" s="186" t="s">
        <v>888</v>
      </c>
      <c r="I27" s="186" t="s">
        <v>1220</v>
      </c>
      <c r="J27" s="186" t="s">
        <v>1048</v>
      </c>
      <c r="K27" s="186" t="s">
        <v>817</v>
      </c>
      <c r="L27" s="186" t="s">
        <v>876</v>
      </c>
      <c r="M27" s="184">
        <v>432.3</v>
      </c>
    </row>
    <row r="28" spans="1:13" ht="12.75">
      <c r="A28" s="186" t="s">
        <v>1011</v>
      </c>
      <c r="B28" s="186" t="s">
        <v>1041</v>
      </c>
      <c r="C28" s="186" t="s">
        <v>858</v>
      </c>
      <c r="D28" s="187">
        <v>4801</v>
      </c>
      <c r="E28" s="219" t="s">
        <v>1730</v>
      </c>
      <c r="F28" s="186" t="s">
        <v>878</v>
      </c>
      <c r="G28" s="186" t="s">
        <v>878</v>
      </c>
      <c r="H28" s="186" t="s">
        <v>888</v>
      </c>
      <c r="I28" s="186" t="s">
        <v>1220</v>
      </c>
      <c r="J28" s="186" t="s">
        <v>1048</v>
      </c>
      <c r="K28" s="186" t="s">
        <v>816</v>
      </c>
      <c r="L28" s="186" t="s">
        <v>876</v>
      </c>
      <c r="M28" s="184">
        <v>720.6</v>
      </c>
    </row>
    <row r="29" spans="1:13" ht="12.75">
      <c r="A29" s="186" t="s">
        <v>1012</v>
      </c>
      <c r="B29" s="186" t="s">
        <v>1042</v>
      </c>
      <c r="C29" s="186" t="s">
        <v>858</v>
      </c>
      <c r="D29" s="187">
        <v>4801</v>
      </c>
      <c r="E29" s="219" t="s">
        <v>1730</v>
      </c>
      <c r="F29" s="186" t="s">
        <v>878</v>
      </c>
      <c r="G29" s="186" t="s">
        <v>878</v>
      </c>
      <c r="H29" s="186" t="s">
        <v>888</v>
      </c>
      <c r="I29" s="186" t="s">
        <v>1220</v>
      </c>
      <c r="J29" s="186" t="s">
        <v>1048</v>
      </c>
      <c r="K29" s="186" t="s">
        <v>831</v>
      </c>
      <c r="L29" s="186" t="s">
        <v>876</v>
      </c>
      <c r="M29" s="184">
        <v>360.3</v>
      </c>
    </row>
    <row r="30" spans="1:13" ht="12.75">
      <c r="A30" s="186" t="s">
        <v>1013</v>
      </c>
      <c r="B30" s="186" t="s">
        <v>1037</v>
      </c>
      <c r="C30" s="186" t="s">
        <v>858</v>
      </c>
      <c r="D30" s="187">
        <v>4801</v>
      </c>
      <c r="E30" s="219" t="s">
        <v>1730</v>
      </c>
      <c r="F30" s="186" t="s">
        <v>878</v>
      </c>
      <c r="G30" s="186" t="s">
        <v>878</v>
      </c>
      <c r="H30" s="186" t="s">
        <v>888</v>
      </c>
      <c r="I30" s="186" t="s">
        <v>889</v>
      </c>
      <c r="J30" s="186" t="s">
        <v>1049</v>
      </c>
      <c r="K30" s="186" t="s">
        <v>817</v>
      </c>
      <c r="L30" s="186" t="s">
        <v>891</v>
      </c>
      <c r="M30" s="184">
        <v>647</v>
      </c>
    </row>
    <row r="31" spans="1:13" ht="12.75">
      <c r="A31" s="186" t="s">
        <v>1014</v>
      </c>
      <c r="B31" s="186" t="s">
        <v>1038</v>
      </c>
      <c r="C31" s="186" t="s">
        <v>858</v>
      </c>
      <c r="D31" s="187">
        <v>4801</v>
      </c>
      <c r="E31" s="219" t="s">
        <v>1730</v>
      </c>
      <c r="F31" s="186" t="s">
        <v>878</v>
      </c>
      <c r="G31" s="186" t="s">
        <v>878</v>
      </c>
      <c r="H31" s="186" t="s">
        <v>888</v>
      </c>
      <c r="I31" s="186" t="s">
        <v>889</v>
      </c>
      <c r="J31" s="186" t="s">
        <v>1049</v>
      </c>
      <c r="K31" s="186" t="s">
        <v>816</v>
      </c>
      <c r="L31" s="186" t="s">
        <v>891</v>
      </c>
      <c r="M31" s="184">
        <v>970.6</v>
      </c>
    </row>
    <row r="32" spans="1:13" ht="12.75">
      <c r="A32" s="186" t="s">
        <v>1015</v>
      </c>
      <c r="B32" s="186" t="s">
        <v>1039</v>
      </c>
      <c r="C32" s="186" t="s">
        <v>858</v>
      </c>
      <c r="D32" s="187">
        <v>4801</v>
      </c>
      <c r="E32" s="219" t="s">
        <v>1730</v>
      </c>
      <c r="F32" s="186" t="s">
        <v>878</v>
      </c>
      <c r="G32" s="186" t="s">
        <v>878</v>
      </c>
      <c r="H32" s="186" t="s">
        <v>888</v>
      </c>
      <c r="I32" s="186" t="s">
        <v>889</v>
      </c>
      <c r="J32" s="186" t="s">
        <v>1049</v>
      </c>
      <c r="K32" s="186" t="s">
        <v>831</v>
      </c>
      <c r="L32" s="186" t="s">
        <v>891</v>
      </c>
      <c r="M32" s="184">
        <v>517.6</v>
      </c>
    </row>
    <row r="33" spans="1:13" ht="12.75">
      <c r="A33" s="186" t="s">
        <v>1016</v>
      </c>
      <c r="B33" s="186" t="s">
        <v>1040</v>
      </c>
      <c r="C33" s="186" t="s">
        <v>858</v>
      </c>
      <c r="D33" s="187">
        <v>4801</v>
      </c>
      <c r="E33" s="219" t="s">
        <v>1730</v>
      </c>
      <c r="F33" s="186" t="s">
        <v>878</v>
      </c>
      <c r="G33" s="186" t="s">
        <v>878</v>
      </c>
      <c r="H33" s="186" t="s">
        <v>888</v>
      </c>
      <c r="I33" s="186" t="s">
        <v>889</v>
      </c>
      <c r="J33" s="186" t="s">
        <v>1049</v>
      </c>
      <c r="K33" s="186" t="s">
        <v>817</v>
      </c>
      <c r="L33" s="186" t="s">
        <v>876</v>
      </c>
      <c r="M33" s="184">
        <v>388.2</v>
      </c>
    </row>
    <row r="34" spans="1:13" ht="12.75">
      <c r="A34" s="186" t="s">
        <v>1017</v>
      </c>
      <c r="B34" s="186" t="s">
        <v>1041</v>
      </c>
      <c r="C34" s="186" t="s">
        <v>858</v>
      </c>
      <c r="D34" s="187">
        <v>4801</v>
      </c>
      <c r="E34" s="219" t="s">
        <v>1730</v>
      </c>
      <c r="F34" s="186" t="s">
        <v>878</v>
      </c>
      <c r="G34" s="186" t="s">
        <v>878</v>
      </c>
      <c r="H34" s="186" t="s">
        <v>888</v>
      </c>
      <c r="I34" s="186" t="s">
        <v>889</v>
      </c>
      <c r="J34" s="186" t="s">
        <v>1049</v>
      </c>
      <c r="K34" s="186" t="s">
        <v>816</v>
      </c>
      <c r="L34" s="186" t="s">
        <v>876</v>
      </c>
      <c r="M34" s="184">
        <v>647</v>
      </c>
    </row>
    <row r="35" spans="1:13" ht="12.75">
      <c r="A35" s="186" t="s">
        <v>1018</v>
      </c>
      <c r="B35" s="186" t="s">
        <v>1042</v>
      </c>
      <c r="C35" s="186" t="s">
        <v>858</v>
      </c>
      <c r="D35" s="187">
        <v>4801</v>
      </c>
      <c r="E35" s="219" t="s">
        <v>1730</v>
      </c>
      <c r="F35" s="186" t="s">
        <v>878</v>
      </c>
      <c r="G35" s="186" t="s">
        <v>878</v>
      </c>
      <c r="H35" s="186" t="s">
        <v>888</v>
      </c>
      <c r="I35" s="186" t="s">
        <v>889</v>
      </c>
      <c r="J35" s="186" t="s">
        <v>1049</v>
      </c>
      <c r="K35" s="186" t="s">
        <v>831</v>
      </c>
      <c r="L35" s="186" t="s">
        <v>876</v>
      </c>
      <c r="M35" s="184">
        <v>323.5</v>
      </c>
    </row>
    <row r="36" spans="1:13" ht="12.75">
      <c r="A36" s="186" t="s">
        <v>1019</v>
      </c>
      <c r="B36" s="186" t="s">
        <v>1037</v>
      </c>
      <c r="C36" s="186" t="s">
        <v>858</v>
      </c>
      <c r="D36" s="187">
        <v>4801</v>
      </c>
      <c r="E36" s="219" t="s">
        <v>1730</v>
      </c>
      <c r="F36" s="186" t="s">
        <v>878</v>
      </c>
      <c r="G36" s="186" t="s">
        <v>878</v>
      </c>
      <c r="H36" s="186" t="s">
        <v>888</v>
      </c>
      <c r="I36" s="186" t="s">
        <v>892</v>
      </c>
      <c r="J36" s="186" t="s">
        <v>1050</v>
      </c>
      <c r="K36" s="186" t="s">
        <v>817</v>
      </c>
      <c r="L36" s="186" t="s">
        <v>891</v>
      </c>
      <c r="M36" s="184">
        <v>581.1</v>
      </c>
    </row>
    <row r="37" spans="1:13" ht="12.75">
      <c r="A37" s="186" t="s">
        <v>1020</v>
      </c>
      <c r="B37" s="186" t="s">
        <v>1038</v>
      </c>
      <c r="C37" s="186" t="s">
        <v>858</v>
      </c>
      <c r="D37" s="187">
        <v>4801</v>
      </c>
      <c r="E37" s="219" t="s">
        <v>1730</v>
      </c>
      <c r="F37" s="186" t="s">
        <v>878</v>
      </c>
      <c r="G37" s="186" t="s">
        <v>878</v>
      </c>
      <c r="H37" s="186" t="s">
        <v>888</v>
      </c>
      <c r="I37" s="186" t="s">
        <v>892</v>
      </c>
      <c r="J37" s="186" t="s">
        <v>1050</v>
      </c>
      <c r="K37" s="186" t="s">
        <v>816</v>
      </c>
      <c r="L37" s="186" t="s">
        <v>891</v>
      </c>
      <c r="M37" s="184">
        <v>871.6</v>
      </c>
    </row>
    <row r="38" spans="1:13" ht="12.75">
      <c r="A38" s="186" t="s">
        <v>1021</v>
      </c>
      <c r="B38" s="186" t="s">
        <v>1039</v>
      </c>
      <c r="C38" s="186" t="s">
        <v>858</v>
      </c>
      <c r="D38" s="187">
        <v>4801</v>
      </c>
      <c r="E38" s="219" t="s">
        <v>1730</v>
      </c>
      <c r="F38" s="186" t="s">
        <v>878</v>
      </c>
      <c r="G38" s="186" t="s">
        <v>878</v>
      </c>
      <c r="H38" s="186" t="s">
        <v>888</v>
      </c>
      <c r="I38" s="186" t="s">
        <v>892</v>
      </c>
      <c r="J38" s="186" t="s">
        <v>1050</v>
      </c>
      <c r="K38" s="186" t="s">
        <v>831</v>
      </c>
      <c r="L38" s="186" t="s">
        <v>891</v>
      </c>
      <c r="M38" s="184">
        <v>464.9</v>
      </c>
    </row>
    <row r="39" spans="1:13" ht="12.75">
      <c r="A39" s="186" t="s">
        <v>1022</v>
      </c>
      <c r="B39" s="186" t="s">
        <v>1040</v>
      </c>
      <c r="C39" s="186" t="s">
        <v>858</v>
      </c>
      <c r="D39" s="187">
        <v>4801</v>
      </c>
      <c r="E39" s="219" t="s">
        <v>1730</v>
      </c>
      <c r="F39" s="186" t="s">
        <v>878</v>
      </c>
      <c r="G39" s="186" t="s">
        <v>878</v>
      </c>
      <c r="H39" s="186" t="s">
        <v>888</v>
      </c>
      <c r="I39" s="186" t="s">
        <v>892</v>
      </c>
      <c r="J39" s="186" t="s">
        <v>1050</v>
      </c>
      <c r="K39" s="186" t="s">
        <v>817</v>
      </c>
      <c r="L39" s="186" t="s">
        <v>876</v>
      </c>
      <c r="M39" s="184">
        <v>348.6</v>
      </c>
    </row>
    <row r="40" spans="1:13" ht="12.75">
      <c r="A40" s="186" t="s">
        <v>1023</v>
      </c>
      <c r="B40" s="186" t="s">
        <v>1041</v>
      </c>
      <c r="C40" s="186" t="s">
        <v>858</v>
      </c>
      <c r="D40" s="187">
        <v>4801</v>
      </c>
      <c r="E40" s="219" t="s">
        <v>1730</v>
      </c>
      <c r="F40" s="186" t="s">
        <v>878</v>
      </c>
      <c r="G40" s="186" t="s">
        <v>878</v>
      </c>
      <c r="H40" s="186" t="s">
        <v>888</v>
      </c>
      <c r="I40" s="186" t="s">
        <v>892</v>
      </c>
      <c r="J40" s="186" t="s">
        <v>1050</v>
      </c>
      <c r="K40" s="186" t="s">
        <v>816</v>
      </c>
      <c r="L40" s="186" t="s">
        <v>876</v>
      </c>
      <c r="M40" s="184">
        <v>581.1</v>
      </c>
    </row>
    <row r="41" spans="1:13" ht="12.75">
      <c r="A41" s="186" t="s">
        <v>1024</v>
      </c>
      <c r="B41" s="186" t="s">
        <v>1042</v>
      </c>
      <c r="C41" s="186" t="s">
        <v>858</v>
      </c>
      <c r="D41" s="187">
        <v>4801</v>
      </c>
      <c r="E41" s="219" t="s">
        <v>1730</v>
      </c>
      <c r="F41" s="186" t="s">
        <v>878</v>
      </c>
      <c r="G41" s="186" t="s">
        <v>878</v>
      </c>
      <c r="H41" s="186" t="s">
        <v>888</v>
      </c>
      <c r="I41" s="186" t="s">
        <v>892</v>
      </c>
      <c r="J41" s="186" t="s">
        <v>1050</v>
      </c>
      <c r="K41" s="186" t="s">
        <v>831</v>
      </c>
      <c r="L41" s="186" t="s">
        <v>876</v>
      </c>
      <c r="M41" s="184">
        <v>290.5</v>
      </c>
    </row>
    <row r="42" spans="1:13" ht="12.75">
      <c r="A42" s="186" t="s">
        <v>1025</v>
      </c>
      <c r="B42" s="186" t="s">
        <v>1037</v>
      </c>
      <c r="C42" s="186" t="s">
        <v>858</v>
      </c>
      <c r="D42" s="187">
        <v>4801</v>
      </c>
      <c r="E42" s="219" t="s">
        <v>1730</v>
      </c>
      <c r="F42" s="186" t="s">
        <v>878</v>
      </c>
      <c r="G42" s="186" t="s">
        <v>878</v>
      </c>
      <c r="H42" s="186" t="s">
        <v>888</v>
      </c>
      <c r="I42" s="189" t="s">
        <v>894</v>
      </c>
      <c r="J42" s="189" t="s">
        <v>1043</v>
      </c>
      <c r="K42" s="186" t="s">
        <v>817</v>
      </c>
      <c r="L42" s="186" t="s">
        <v>891</v>
      </c>
      <c r="M42" s="184">
        <v>521.8</v>
      </c>
    </row>
    <row r="43" spans="1:13" ht="12.75">
      <c r="A43" s="186" t="s">
        <v>1026</v>
      </c>
      <c r="B43" s="186" t="s">
        <v>1038</v>
      </c>
      <c r="C43" s="186" t="s">
        <v>858</v>
      </c>
      <c r="D43" s="187">
        <v>4801</v>
      </c>
      <c r="E43" s="219" t="s">
        <v>1730</v>
      </c>
      <c r="F43" s="186" t="s">
        <v>878</v>
      </c>
      <c r="G43" s="186" t="s">
        <v>878</v>
      </c>
      <c r="H43" s="186" t="s">
        <v>888</v>
      </c>
      <c r="I43" s="189" t="s">
        <v>894</v>
      </c>
      <c r="J43" s="189" t="s">
        <v>1043</v>
      </c>
      <c r="K43" s="186" t="s">
        <v>816</v>
      </c>
      <c r="L43" s="186" t="s">
        <v>891</v>
      </c>
      <c r="M43" s="184">
        <v>782.7</v>
      </c>
    </row>
    <row r="44" spans="1:13" ht="12.75">
      <c r="A44" s="186" t="s">
        <v>1027</v>
      </c>
      <c r="B44" s="186" t="s">
        <v>1039</v>
      </c>
      <c r="C44" s="186" t="s">
        <v>858</v>
      </c>
      <c r="D44" s="187">
        <v>4801</v>
      </c>
      <c r="E44" s="219" t="s">
        <v>1730</v>
      </c>
      <c r="F44" s="186" t="s">
        <v>878</v>
      </c>
      <c r="G44" s="186" t="s">
        <v>878</v>
      </c>
      <c r="H44" s="186" t="s">
        <v>888</v>
      </c>
      <c r="I44" s="189" t="s">
        <v>894</v>
      </c>
      <c r="J44" s="189" t="s">
        <v>1043</v>
      </c>
      <c r="K44" s="186" t="s">
        <v>831</v>
      </c>
      <c r="L44" s="186" t="s">
        <v>891</v>
      </c>
      <c r="M44" s="184">
        <v>417.4</v>
      </c>
    </row>
    <row r="45" spans="1:13" ht="12.75">
      <c r="A45" s="186" t="s">
        <v>1028</v>
      </c>
      <c r="B45" s="186" t="s">
        <v>1040</v>
      </c>
      <c r="C45" s="186" t="s">
        <v>858</v>
      </c>
      <c r="D45" s="187">
        <v>4801</v>
      </c>
      <c r="E45" s="219" t="s">
        <v>1730</v>
      </c>
      <c r="F45" s="186" t="s">
        <v>878</v>
      </c>
      <c r="G45" s="186" t="s">
        <v>878</v>
      </c>
      <c r="H45" s="186" t="s">
        <v>888</v>
      </c>
      <c r="I45" s="189" t="s">
        <v>894</v>
      </c>
      <c r="J45" s="189" t="s">
        <v>1043</v>
      </c>
      <c r="K45" s="186" t="s">
        <v>817</v>
      </c>
      <c r="L45" s="186" t="s">
        <v>876</v>
      </c>
      <c r="M45" s="184">
        <v>313.1</v>
      </c>
    </row>
    <row r="46" spans="1:13" ht="12.75">
      <c r="A46" s="186" t="s">
        <v>1029</v>
      </c>
      <c r="B46" s="186" t="s">
        <v>1041</v>
      </c>
      <c r="C46" s="186" t="s">
        <v>858</v>
      </c>
      <c r="D46" s="187">
        <v>4801</v>
      </c>
      <c r="E46" s="219" t="s">
        <v>1730</v>
      </c>
      <c r="F46" s="186" t="s">
        <v>878</v>
      </c>
      <c r="G46" s="186" t="s">
        <v>878</v>
      </c>
      <c r="H46" s="186" t="s">
        <v>888</v>
      </c>
      <c r="I46" s="189" t="s">
        <v>894</v>
      </c>
      <c r="J46" s="189" t="s">
        <v>1043</v>
      </c>
      <c r="K46" s="186" t="s">
        <v>816</v>
      </c>
      <c r="L46" s="186" t="s">
        <v>876</v>
      </c>
      <c r="M46" s="184">
        <v>521.8</v>
      </c>
    </row>
    <row r="47" spans="1:13" ht="12.75">
      <c r="A47" s="186" t="s">
        <v>1030</v>
      </c>
      <c r="B47" s="186" t="s">
        <v>1042</v>
      </c>
      <c r="C47" s="186" t="s">
        <v>858</v>
      </c>
      <c r="D47" s="187">
        <v>4801</v>
      </c>
      <c r="E47" s="219" t="s">
        <v>1730</v>
      </c>
      <c r="F47" s="186" t="s">
        <v>878</v>
      </c>
      <c r="G47" s="186" t="s">
        <v>878</v>
      </c>
      <c r="H47" s="186" t="s">
        <v>888</v>
      </c>
      <c r="I47" s="189" t="s">
        <v>894</v>
      </c>
      <c r="J47" s="189" t="s">
        <v>1043</v>
      </c>
      <c r="K47" s="186" t="s">
        <v>831</v>
      </c>
      <c r="L47" s="186" t="s">
        <v>876</v>
      </c>
      <c r="M47" s="184">
        <v>260.9</v>
      </c>
    </row>
    <row r="48" spans="1:13" ht="12.75">
      <c r="A48" s="186" t="s">
        <v>1031</v>
      </c>
      <c r="B48" s="186" t="s">
        <v>1037</v>
      </c>
      <c r="C48" s="186" t="s">
        <v>858</v>
      </c>
      <c r="D48" s="187">
        <v>4801</v>
      </c>
      <c r="E48" s="219" t="s">
        <v>1730</v>
      </c>
      <c r="F48" s="186" t="s">
        <v>878</v>
      </c>
      <c r="G48" s="186" t="s">
        <v>878</v>
      </c>
      <c r="H48" s="186" t="s">
        <v>888</v>
      </c>
      <c r="I48" s="189" t="s">
        <v>896</v>
      </c>
      <c r="J48" s="189" t="s">
        <v>1044</v>
      </c>
      <c r="K48" s="186" t="s">
        <v>817</v>
      </c>
      <c r="L48" s="186" t="s">
        <v>891</v>
      </c>
      <c r="M48" s="184">
        <v>468.5</v>
      </c>
    </row>
    <row r="49" spans="1:13" ht="12.75">
      <c r="A49" s="186" t="s">
        <v>1032</v>
      </c>
      <c r="B49" s="186" t="s">
        <v>1038</v>
      </c>
      <c r="C49" s="186" t="s">
        <v>858</v>
      </c>
      <c r="D49" s="187">
        <v>4801</v>
      </c>
      <c r="E49" s="219" t="s">
        <v>1730</v>
      </c>
      <c r="F49" s="186" t="s">
        <v>878</v>
      </c>
      <c r="G49" s="186" t="s">
        <v>878</v>
      </c>
      <c r="H49" s="186" t="s">
        <v>888</v>
      </c>
      <c r="I49" s="189" t="s">
        <v>896</v>
      </c>
      <c r="J49" s="189" t="s">
        <v>1044</v>
      </c>
      <c r="K49" s="186" t="s">
        <v>816</v>
      </c>
      <c r="L49" s="186" t="s">
        <v>891</v>
      </c>
      <c r="M49" s="184">
        <v>702.8</v>
      </c>
    </row>
    <row r="50" spans="1:13" ht="12.75">
      <c r="A50" s="186" t="s">
        <v>1033</v>
      </c>
      <c r="B50" s="186" t="s">
        <v>1039</v>
      </c>
      <c r="C50" s="186" t="s">
        <v>858</v>
      </c>
      <c r="D50" s="187">
        <v>4801</v>
      </c>
      <c r="E50" s="219" t="s">
        <v>1730</v>
      </c>
      <c r="F50" s="186" t="s">
        <v>878</v>
      </c>
      <c r="G50" s="186" t="s">
        <v>878</v>
      </c>
      <c r="H50" s="186" t="s">
        <v>888</v>
      </c>
      <c r="I50" s="189" t="s">
        <v>896</v>
      </c>
      <c r="J50" s="189" t="s">
        <v>1044</v>
      </c>
      <c r="K50" s="186" t="s">
        <v>831</v>
      </c>
      <c r="L50" s="186" t="s">
        <v>891</v>
      </c>
      <c r="M50" s="184">
        <v>374.8</v>
      </c>
    </row>
    <row r="51" spans="1:13" ht="12.75">
      <c r="A51" s="186" t="s">
        <v>1034</v>
      </c>
      <c r="B51" s="186" t="s">
        <v>1040</v>
      </c>
      <c r="C51" s="186" t="s">
        <v>858</v>
      </c>
      <c r="D51" s="187">
        <v>4801</v>
      </c>
      <c r="E51" s="219" t="s">
        <v>1730</v>
      </c>
      <c r="F51" s="186" t="s">
        <v>878</v>
      </c>
      <c r="G51" s="186" t="s">
        <v>878</v>
      </c>
      <c r="H51" s="186" t="s">
        <v>888</v>
      </c>
      <c r="I51" s="189" t="s">
        <v>896</v>
      </c>
      <c r="J51" s="189" t="s">
        <v>1044</v>
      </c>
      <c r="K51" s="186" t="s">
        <v>817</v>
      </c>
      <c r="L51" s="186" t="s">
        <v>876</v>
      </c>
      <c r="M51" s="184">
        <v>281.1</v>
      </c>
    </row>
    <row r="52" spans="1:13" ht="12.75">
      <c r="A52" s="186" t="s">
        <v>1035</v>
      </c>
      <c r="B52" s="186" t="s">
        <v>1041</v>
      </c>
      <c r="C52" s="186" t="s">
        <v>858</v>
      </c>
      <c r="D52" s="187">
        <v>4801</v>
      </c>
      <c r="E52" s="219" t="s">
        <v>1730</v>
      </c>
      <c r="F52" s="186" t="s">
        <v>878</v>
      </c>
      <c r="G52" s="186" t="s">
        <v>878</v>
      </c>
      <c r="H52" s="186" t="s">
        <v>888</v>
      </c>
      <c r="I52" s="189" t="s">
        <v>896</v>
      </c>
      <c r="J52" s="189" t="s">
        <v>1044</v>
      </c>
      <c r="K52" s="186" t="s">
        <v>816</v>
      </c>
      <c r="L52" s="186" t="s">
        <v>876</v>
      </c>
      <c r="M52" s="184">
        <v>468.5</v>
      </c>
    </row>
    <row r="53" spans="1:13" ht="12.75">
      <c r="A53" s="186" t="s">
        <v>1036</v>
      </c>
      <c r="B53" s="186" t="s">
        <v>1042</v>
      </c>
      <c r="C53" s="186" t="s">
        <v>858</v>
      </c>
      <c r="D53" s="187">
        <v>4801</v>
      </c>
      <c r="E53" s="219" t="s">
        <v>1730</v>
      </c>
      <c r="F53" s="186" t="s">
        <v>878</v>
      </c>
      <c r="G53" s="186" t="s">
        <v>878</v>
      </c>
      <c r="H53" s="186" t="s">
        <v>888</v>
      </c>
      <c r="I53" s="189" t="s">
        <v>896</v>
      </c>
      <c r="J53" s="189" t="s">
        <v>1044</v>
      </c>
      <c r="K53" s="186" t="s">
        <v>831</v>
      </c>
      <c r="L53" s="186" t="s">
        <v>876</v>
      </c>
      <c r="M53" s="184">
        <v>234.3</v>
      </c>
    </row>
    <row r="54" spans="1:13" ht="12.75">
      <c r="A54" s="186" t="s">
        <v>928</v>
      </c>
      <c r="B54" s="186" t="s">
        <v>929</v>
      </c>
      <c r="C54" s="186" t="s">
        <v>858</v>
      </c>
      <c r="D54" s="187">
        <v>4805</v>
      </c>
      <c r="E54" s="186" t="s">
        <v>923</v>
      </c>
      <c r="F54" s="186" t="s">
        <v>874</v>
      </c>
      <c r="G54" s="186" t="s">
        <v>613</v>
      </c>
      <c r="H54" s="186" t="s">
        <v>888</v>
      </c>
      <c r="I54" s="186" t="s">
        <v>901</v>
      </c>
      <c r="J54" s="186" t="s">
        <v>902</v>
      </c>
      <c r="K54" s="186" t="s">
        <v>817</v>
      </c>
      <c r="L54" s="186" t="s">
        <v>891</v>
      </c>
      <c r="M54" s="184">
        <v>497.5</v>
      </c>
    </row>
    <row r="55" spans="1:13" ht="12.75">
      <c r="A55" s="186" t="s">
        <v>924</v>
      </c>
      <c r="B55" s="186" t="s">
        <v>925</v>
      </c>
      <c r="C55" s="186" t="s">
        <v>858</v>
      </c>
      <c r="D55" s="187">
        <v>4805</v>
      </c>
      <c r="E55" s="186" t="s">
        <v>923</v>
      </c>
      <c r="F55" s="186" t="s">
        <v>874</v>
      </c>
      <c r="G55" s="186" t="s">
        <v>613</v>
      </c>
      <c r="H55" s="186" t="s">
        <v>888</v>
      </c>
      <c r="I55" s="186" t="s">
        <v>901</v>
      </c>
      <c r="J55" s="186" t="s">
        <v>902</v>
      </c>
      <c r="K55" s="186" t="s">
        <v>816</v>
      </c>
      <c r="L55" s="186" t="s">
        <v>891</v>
      </c>
      <c r="M55" s="184">
        <v>746.2</v>
      </c>
    </row>
    <row r="56" spans="1:13" ht="12.75">
      <c r="A56" s="186" t="s">
        <v>926</v>
      </c>
      <c r="B56" s="186" t="s">
        <v>927</v>
      </c>
      <c r="C56" s="186" t="s">
        <v>858</v>
      </c>
      <c r="D56" s="187">
        <v>4805</v>
      </c>
      <c r="E56" s="186" t="s">
        <v>923</v>
      </c>
      <c r="F56" s="186" t="s">
        <v>874</v>
      </c>
      <c r="G56" s="186" t="s">
        <v>613</v>
      </c>
      <c r="H56" s="186" t="s">
        <v>888</v>
      </c>
      <c r="I56" s="186" t="s">
        <v>901</v>
      </c>
      <c r="J56" s="186" t="s">
        <v>902</v>
      </c>
      <c r="K56" s="186" t="s">
        <v>817</v>
      </c>
      <c r="L56" s="186" t="s">
        <v>876</v>
      </c>
      <c r="M56" s="184">
        <v>298.5</v>
      </c>
    </row>
    <row r="57" spans="1:13" ht="12.75">
      <c r="A57" s="186" t="s">
        <v>921</v>
      </c>
      <c r="B57" s="186" t="s">
        <v>922</v>
      </c>
      <c r="C57" s="186" t="s">
        <v>858</v>
      </c>
      <c r="D57" s="187">
        <v>4805</v>
      </c>
      <c r="E57" s="186" t="s">
        <v>923</v>
      </c>
      <c r="F57" s="186" t="s">
        <v>874</v>
      </c>
      <c r="G57" s="186" t="s">
        <v>613</v>
      </c>
      <c r="H57" s="186" t="s">
        <v>888</v>
      </c>
      <c r="I57" s="186" t="s">
        <v>901</v>
      </c>
      <c r="J57" s="186" t="s">
        <v>902</v>
      </c>
      <c r="K57" s="186" t="s">
        <v>816</v>
      </c>
      <c r="L57" s="186" t="s">
        <v>876</v>
      </c>
      <c r="M57" s="184">
        <v>497.5</v>
      </c>
    </row>
    <row r="58" spans="1:13" ht="12.75">
      <c r="A58" s="186" t="s">
        <v>1116</v>
      </c>
      <c r="B58" s="186" t="s">
        <v>929</v>
      </c>
      <c r="C58" s="186" t="s">
        <v>858</v>
      </c>
      <c r="D58" s="187">
        <v>4805</v>
      </c>
      <c r="E58" s="186" t="s">
        <v>923</v>
      </c>
      <c r="F58" s="186" t="s">
        <v>874</v>
      </c>
      <c r="G58" s="186" t="s">
        <v>613</v>
      </c>
      <c r="H58" s="186" t="s">
        <v>888</v>
      </c>
      <c r="I58" s="186" t="s">
        <v>1102</v>
      </c>
      <c r="J58" s="186" t="s">
        <v>1103</v>
      </c>
      <c r="K58" s="186" t="s">
        <v>817</v>
      </c>
      <c r="L58" s="186" t="s">
        <v>891</v>
      </c>
      <c r="M58" s="184">
        <v>446.8</v>
      </c>
    </row>
    <row r="59" spans="1:13" ht="12.75">
      <c r="A59" s="186" t="s">
        <v>1114</v>
      </c>
      <c r="B59" s="186" t="s">
        <v>925</v>
      </c>
      <c r="C59" s="186" t="s">
        <v>858</v>
      </c>
      <c r="D59" s="187">
        <v>4805</v>
      </c>
      <c r="E59" s="186" t="s">
        <v>923</v>
      </c>
      <c r="F59" s="186" t="s">
        <v>874</v>
      </c>
      <c r="G59" s="186" t="s">
        <v>613</v>
      </c>
      <c r="H59" s="186" t="s">
        <v>888</v>
      </c>
      <c r="I59" s="186" t="s">
        <v>1102</v>
      </c>
      <c r="J59" s="186" t="s">
        <v>1103</v>
      </c>
      <c r="K59" s="186" t="s">
        <v>816</v>
      </c>
      <c r="L59" s="186" t="s">
        <v>891</v>
      </c>
      <c r="M59" s="184">
        <v>670.1</v>
      </c>
    </row>
    <row r="60" spans="1:13" ht="12.75">
      <c r="A60" s="186" t="s">
        <v>1115</v>
      </c>
      <c r="B60" s="186" t="s">
        <v>927</v>
      </c>
      <c r="C60" s="186" t="s">
        <v>858</v>
      </c>
      <c r="D60" s="187">
        <v>4805</v>
      </c>
      <c r="E60" s="186" t="s">
        <v>923</v>
      </c>
      <c r="F60" s="186" t="s">
        <v>874</v>
      </c>
      <c r="G60" s="186" t="s">
        <v>613</v>
      </c>
      <c r="H60" s="186" t="s">
        <v>888</v>
      </c>
      <c r="I60" s="186" t="s">
        <v>1102</v>
      </c>
      <c r="J60" s="186" t="s">
        <v>1103</v>
      </c>
      <c r="K60" s="186" t="s">
        <v>817</v>
      </c>
      <c r="L60" s="186" t="s">
        <v>876</v>
      </c>
      <c r="M60" s="184">
        <v>268.1</v>
      </c>
    </row>
    <row r="61" spans="1:13" ht="12.75">
      <c r="A61" s="186" t="s">
        <v>1113</v>
      </c>
      <c r="B61" s="186" t="s">
        <v>922</v>
      </c>
      <c r="C61" s="186" t="s">
        <v>858</v>
      </c>
      <c r="D61" s="187">
        <v>4805</v>
      </c>
      <c r="E61" s="186" t="s">
        <v>923</v>
      </c>
      <c r="F61" s="186" t="s">
        <v>874</v>
      </c>
      <c r="G61" s="186" t="s">
        <v>613</v>
      </c>
      <c r="H61" s="186" t="s">
        <v>888</v>
      </c>
      <c r="I61" s="186" t="s">
        <v>1102</v>
      </c>
      <c r="J61" s="186" t="s">
        <v>1103</v>
      </c>
      <c r="K61" s="186" t="s">
        <v>816</v>
      </c>
      <c r="L61" s="186" t="s">
        <v>876</v>
      </c>
      <c r="M61" s="184">
        <v>446.8</v>
      </c>
    </row>
    <row r="62" spans="1:13" ht="12.75">
      <c r="A62" s="186" t="s">
        <v>1175</v>
      </c>
      <c r="B62" s="186" t="s">
        <v>929</v>
      </c>
      <c r="C62" s="186" t="s">
        <v>858</v>
      </c>
      <c r="D62" s="187">
        <v>4805</v>
      </c>
      <c r="E62" s="186" t="s">
        <v>923</v>
      </c>
      <c r="F62" s="186" t="s">
        <v>874</v>
      </c>
      <c r="G62" s="186" t="s">
        <v>613</v>
      </c>
      <c r="H62" s="186" t="s">
        <v>888</v>
      </c>
      <c r="I62" s="186" t="s">
        <v>1161</v>
      </c>
      <c r="J62" s="186" t="s">
        <v>1162</v>
      </c>
      <c r="K62" s="186" t="s">
        <v>817</v>
      </c>
      <c r="L62" s="186" t="s">
        <v>891</v>
      </c>
      <c r="M62" s="184">
        <v>401.2</v>
      </c>
    </row>
    <row r="63" spans="1:13" ht="12.75">
      <c r="A63" s="186" t="s">
        <v>1173</v>
      </c>
      <c r="B63" s="186" t="s">
        <v>925</v>
      </c>
      <c r="C63" s="186" t="s">
        <v>858</v>
      </c>
      <c r="D63" s="187">
        <v>4805</v>
      </c>
      <c r="E63" s="186" t="s">
        <v>923</v>
      </c>
      <c r="F63" s="186" t="s">
        <v>874</v>
      </c>
      <c r="G63" s="186" t="s">
        <v>613</v>
      </c>
      <c r="H63" s="186" t="s">
        <v>888</v>
      </c>
      <c r="I63" s="186" t="s">
        <v>1161</v>
      </c>
      <c r="J63" s="186" t="s">
        <v>1162</v>
      </c>
      <c r="K63" s="186" t="s">
        <v>816</v>
      </c>
      <c r="L63" s="186" t="s">
        <v>891</v>
      </c>
      <c r="M63" s="184">
        <v>601.8</v>
      </c>
    </row>
    <row r="64" spans="1:13" ht="12.75">
      <c r="A64" s="186" t="s">
        <v>1174</v>
      </c>
      <c r="B64" s="186" t="s">
        <v>927</v>
      </c>
      <c r="C64" s="186" t="s">
        <v>858</v>
      </c>
      <c r="D64" s="187">
        <v>4805</v>
      </c>
      <c r="E64" s="186" t="s">
        <v>923</v>
      </c>
      <c r="F64" s="186" t="s">
        <v>874</v>
      </c>
      <c r="G64" s="186" t="s">
        <v>613</v>
      </c>
      <c r="H64" s="186" t="s">
        <v>888</v>
      </c>
      <c r="I64" s="186" t="s">
        <v>1161</v>
      </c>
      <c r="J64" s="186" t="s">
        <v>1162</v>
      </c>
      <c r="K64" s="186" t="s">
        <v>817</v>
      </c>
      <c r="L64" s="186" t="s">
        <v>876</v>
      </c>
      <c r="M64" s="184">
        <v>240.7</v>
      </c>
    </row>
    <row r="65" spans="1:13" ht="12.75">
      <c r="A65" s="186" t="s">
        <v>1172</v>
      </c>
      <c r="B65" s="186" t="s">
        <v>922</v>
      </c>
      <c r="C65" s="186" t="s">
        <v>858</v>
      </c>
      <c r="D65" s="187">
        <v>4805</v>
      </c>
      <c r="E65" s="186" t="s">
        <v>923</v>
      </c>
      <c r="F65" s="186" t="s">
        <v>874</v>
      </c>
      <c r="G65" s="186" t="s">
        <v>613</v>
      </c>
      <c r="H65" s="186" t="s">
        <v>888</v>
      </c>
      <c r="I65" s="186" t="s">
        <v>1161</v>
      </c>
      <c r="J65" s="186" t="s">
        <v>1162</v>
      </c>
      <c r="K65" s="186" t="s">
        <v>816</v>
      </c>
      <c r="L65" s="186" t="s">
        <v>876</v>
      </c>
      <c r="M65" s="184">
        <v>401.2</v>
      </c>
    </row>
    <row r="66" spans="1:13" ht="12.75">
      <c r="A66" s="186" t="s">
        <v>1234</v>
      </c>
      <c r="B66" s="186" t="s">
        <v>929</v>
      </c>
      <c r="C66" s="186" t="s">
        <v>858</v>
      </c>
      <c r="D66" s="187">
        <v>4805</v>
      </c>
      <c r="E66" s="186" t="s">
        <v>923</v>
      </c>
      <c r="F66" s="186" t="s">
        <v>874</v>
      </c>
      <c r="G66" s="186" t="s">
        <v>613</v>
      </c>
      <c r="H66" s="186" t="s">
        <v>888</v>
      </c>
      <c r="I66" s="186" t="s">
        <v>1220</v>
      </c>
      <c r="J66" s="186" t="s">
        <v>1221</v>
      </c>
      <c r="K66" s="186" t="s">
        <v>817</v>
      </c>
      <c r="L66" s="186" t="s">
        <v>891</v>
      </c>
      <c r="M66" s="184">
        <v>360.3</v>
      </c>
    </row>
    <row r="67" spans="1:13" ht="12.75">
      <c r="A67" s="186" t="s">
        <v>1232</v>
      </c>
      <c r="B67" s="186" t="s">
        <v>925</v>
      </c>
      <c r="C67" s="186" t="s">
        <v>858</v>
      </c>
      <c r="D67" s="187">
        <v>4805</v>
      </c>
      <c r="E67" s="186" t="s">
        <v>923</v>
      </c>
      <c r="F67" s="186" t="s">
        <v>874</v>
      </c>
      <c r="G67" s="186" t="s">
        <v>613</v>
      </c>
      <c r="H67" s="186" t="s">
        <v>888</v>
      </c>
      <c r="I67" s="186" t="s">
        <v>1220</v>
      </c>
      <c r="J67" s="186" t="s">
        <v>1221</v>
      </c>
      <c r="K67" s="186" t="s">
        <v>816</v>
      </c>
      <c r="L67" s="186" t="s">
        <v>891</v>
      </c>
      <c r="M67" s="184">
        <v>540.4</v>
      </c>
    </row>
    <row r="68" spans="1:13" ht="12.75">
      <c r="A68" s="186" t="s">
        <v>1233</v>
      </c>
      <c r="B68" s="186" t="s">
        <v>927</v>
      </c>
      <c r="C68" s="186" t="s">
        <v>858</v>
      </c>
      <c r="D68" s="187">
        <v>4805</v>
      </c>
      <c r="E68" s="186" t="s">
        <v>923</v>
      </c>
      <c r="F68" s="186" t="s">
        <v>874</v>
      </c>
      <c r="G68" s="186" t="s">
        <v>613</v>
      </c>
      <c r="H68" s="186" t="s">
        <v>888</v>
      </c>
      <c r="I68" s="186" t="s">
        <v>1220</v>
      </c>
      <c r="J68" s="186" t="s">
        <v>1221</v>
      </c>
      <c r="K68" s="186" t="s">
        <v>817</v>
      </c>
      <c r="L68" s="186" t="s">
        <v>876</v>
      </c>
      <c r="M68" s="184">
        <v>216.2</v>
      </c>
    </row>
    <row r="69" spans="1:13" ht="12.75">
      <c r="A69" s="186" t="s">
        <v>1231</v>
      </c>
      <c r="B69" s="186" t="s">
        <v>922</v>
      </c>
      <c r="C69" s="186" t="s">
        <v>858</v>
      </c>
      <c r="D69" s="187">
        <v>4805</v>
      </c>
      <c r="E69" s="186" t="s">
        <v>923</v>
      </c>
      <c r="F69" s="186" t="s">
        <v>874</v>
      </c>
      <c r="G69" s="186" t="s">
        <v>613</v>
      </c>
      <c r="H69" s="186" t="s">
        <v>888</v>
      </c>
      <c r="I69" s="186" t="s">
        <v>1220</v>
      </c>
      <c r="J69" s="186" t="s">
        <v>1221</v>
      </c>
      <c r="K69" s="186" t="s">
        <v>816</v>
      </c>
      <c r="L69" s="186" t="s">
        <v>876</v>
      </c>
      <c r="M69" s="184">
        <v>360.3</v>
      </c>
    </row>
    <row r="70" spans="1:13" ht="12.75">
      <c r="A70" s="186" t="s">
        <v>1292</v>
      </c>
      <c r="B70" s="186" t="s">
        <v>929</v>
      </c>
      <c r="C70" s="186" t="s">
        <v>858</v>
      </c>
      <c r="D70" s="187">
        <v>4805</v>
      </c>
      <c r="E70" s="186" t="s">
        <v>923</v>
      </c>
      <c r="F70" s="186" t="s">
        <v>874</v>
      </c>
      <c r="G70" s="186" t="s">
        <v>613</v>
      </c>
      <c r="H70" s="186" t="s">
        <v>888</v>
      </c>
      <c r="I70" s="186" t="s">
        <v>889</v>
      </c>
      <c r="J70" s="186" t="s">
        <v>1279</v>
      </c>
      <c r="K70" s="186" t="s">
        <v>817</v>
      </c>
      <c r="L70" s="186" t="s">
        <v>891</v>
      </c>
      <c r="M70" s="184">
        <v>323.5</v>
      </c>
    </row>
    <row r="71" spans="1:13" ht="12.75">
      <c r="A71" s="186" t="s">
        <v>1290</v>
      </c>
      <c r="B71" s="186" t="s">
        <v>925</v>
      </c>
      <c r="C71" s="186" t="s">
        <v>858</v>
      </c>
      <c r="D71" s="187">
        <v>4805</v>
      </c>
      <c r="E71" s="186" t="s">
        <v>923</v>
      </c>
      <c r="F71" s="186" t="s">
        <v>874</v>
      </c>
      <c r="G71" s="186" t="s">
        <v>613</v>
      </c>
      <c r="H71" s="186" t="s">
        <v>888</v>
      </c>
      <c r="I71" s="186" t="s">
        <v>889</v>
      </c>
      <c r="J71" s="186" t="s">
        <v>1279</v>
      </c>
      <c r="K71" s="186" t="s">
        <v>816</v>
      </c>
      <c r="L71" s="186" t="s">
        <v>891</v>
      </c>
      <c r="M71" s="184">
        <v>485.3</v>
      </c>
    </row>
    <row r="72" spans="1:13" ht="12.75">
      <c r="A72" s="186" t="s">
        <v>1291</v>
      </c>
      <c r="B72" s="186" t="s">
        <v>927</v>
      </c>
      <c r="C72" s="186" t="s">
        <v>858</v>
      </c>
      <c r="D72" s="187">
        <v>4805</v>
      </c>
      <c r="E72" s="186" t="s">
        <v>923</v>
      </c>
      <c r="F72" s="186" t="s">
        <v>874</v>
      </c>
      <c r="G72" s="186" t="s">
        <v>613</v>
      </c>
      <c r="H72" s="186" t="s">
        <v>888</v>
      </c>
      <c r="I72" s="186" t="s">
        <v>889</v>
      </c>
      <c r="J72" s="186" t="s">
        <v>1279</v>
      </c>
      <c r="K72" s="186" t="s">
        <v>817</v>
      </c>
      <c r="L72" s="186" t="s">
        <v>876</v>
      </c>
      <c r="M72" s="184">
        <v>194.1</v>
      </c>
    </row>
    <row r="73" spans="1:13" ht="12.75">
      <c r="A73" s="186" t="s">
        <v>1289</v>
      </c>
      <c r="B73" s="186" t="s">
        <v>922</v>
      </c>
      <c r="C73" s="186" t="s">
        <v>858</v>
      </c>
      <c r="D73" s="187">
        <v>4805</v>
      </c>
      <c r="E73" s="186" t="s">
        <v>923</v>
      </c>
      <c r="F73" s="186" t="s">
        <v>874</v>
      </c>
      <c r="G73" s="186" t="s">
        <v>613</v>
      </c>
      <c r="H73" s="186" t="s">
        <v>888</v>
      </c>
      <c r="I73" s="186" t="s">
        <v>889</v>
      </c>
      <c r="J73" s="186" t="s">
        <v>1279</v>
      </c>
      <c r="K73" s="186" t="s">
        <v>816</v>
      </c>
      <c r="L73" s="186" t="s">
        <v>876</v>
      </c>
      <c r="M73" s="184">
        <v>323.5</v>
      </c>
    </row>
    <row r="74" spans="1:13" ht="12.75">
      <c r="A74" s="186" t="s">
        <v>1349</v>
      </c>
      <c r="B74" s="186" t="s">
        <v>929</v>
      </c>
      <c r="C74" s="186" t="s">
        <v>858</v>
      </c>
      <c r="D74" s="187">
        <v>4805</v>
      </c>
      <c r="E74" s="186" t="s">
        <v>923</v>
      </c>
      <c r="F74" s="186" t="s">
        <v>874</v>
      </c>
      <c r="G74" s="186" t="s">
        <v>613</v>
      </c>
      <c r="H74" s="186" t="s">
        <v>888</v>
      </c>
      <c r="I74" s="186" t="s">
        <v>892</v>
      </c>
      <c r="J74" s="186" t="s">
        <v>1336</v>
      </c>
      <c r="K74" s="186" t="s">
        <v>817</v>
      </c>
      <c r="L74" s="186" t="s">
        <v>891</v>
      </c>
      <c r="M74" s="184">
        <v>290.5</v>
      </c>
    </row>
    <row r="75" spans="1:13" ht="12.75">
      <c r="A75" s="186" t="s">
        <v>1347</v>
      </c>
      <c r="B75" s="186" t="s">
        <v>925</v>
      </c>
      <c r="C75" s="186" t="s">
        <v>858</v>
      </c>
      <c r="D75" s="187">
        <v>4805</v>
      </c>
      <c r="E75" s="186" t="s">
        <v>923</v>
      </c>
      <c r="F75" s="186" t="s">
        <v>874</v>
      </c>
      <c r="G75" s="186" t="s">
        <v>613</v>
      </c>
      <c r="H75" s="186" t="s">
        <v>888</v>
      </c>
      <c r="I75" s="186" t="s">
        <v>892</v>
      </c>
      <c r="J75" s="186" t="s">
        <v>1336</v>
      </c>
      <c r="K75" s="186" t="s">
        <v>816</v>
      </c>
      <c r="L75" s="186" t="s">
        <v>891</v>
      </c>
      <c r="M75" s="184">
        <v>435.8</v>
      </c>
    </row>
    <row r="76" spans="1:13" ht="12.75">
      <c r="A76" s="186" t="s">
        <v>1348</v>
      </c>
      <c r="B76" s="186" t="s">
        <v>927</v>
      </c>
      <c r="C76" s="186" t="s">
        <v>858</v>
      </c>
      <c r="D76" s="187">
        <v>4805</v>
      </c>
      <c r="E76" s="186" t="s">
        <v>923</v>
      </c>
      <c r="F76" s="186" t="s">
        <v>874</v>
      </c>
      <c r="G76" s="186" t="s">
        <v>613</v>
      </c>
      <c r="H76" s="186" t="s">
        <v>888</v>
      </c>
      <c r="I76" s="186" t="s">
        <v>892</v>
      </c>
      <c r="J76" s="186" t="s">
        <v>1336</v>
      </c>
      <c r="K76" s="186" t="s">
        <v>817</v>
      </c>
      <c r="L76" s="186" t="s">
        <v>876</v>
      </c>
      <c r="M76" s="184">
        <v>174.3</v>
      </c>
    </row>
    <row r="77" spans="1:13" ht="12.75">
      <c r="A77" s="186" t="s">
        <v>1346</v>
      </c>
      <c r="B77" s="186" t="s">
        <v>922</v>
      </c>
      <c r="C77" s="186" t="s">
        <v>858</v>
      </c>
      <c r="D77" s="187">
        <v>4805</v>
      </c>
      <c r="E77" s="186" t="s">
        <v>923</v>
      </c>
      <c r="F77" s="186" t="s">
        <v>874</v>
      </c>
      <c r="G77" s="186" t="s">
        <v>613</v>
      </c>
      <c r="H77" s="186" t="s">
        <v>888</v>
      </c>
      <c r="I77" s="186" t="s">
        <v>892</v>
      </c>
      <c r="J77" s="186" t="s">
        <v>1336</v>
      </c>
      <c r="K77" s="186" t="s">
        <v>816</v>
      </c>
      <c r="L77" s="186" t="s">
        <v>876</v>
      </c>
      <c r="M77" s="184">
        <v>290.5</v>
      </c>
    </row>
    <row r="78" spans="1:13" ht="12.75">
      <c r="A78" s="186" t="s">
        <v>1406</v>
      </c>
      <c r="B78" s="186" t="s">
        <v>929</v>
      </c>
      <c r="C78" s="186" t="s">
        <v>858</v>
      </c>
      <c r="D78" s="187">
        <v>4805</v>
      </c>
      <c r="E78" s="186" t="s">
        <v>923</v>
      </c>
      <c r="F78" s="186" t="s">
        <v>874</v>
      </c>
      <c r="G78" s="186" t="s">
        <v>613</v>
      </c>
      <c r="H78" s="186" t="s">
        <v>888</v>
      </c>
      <c r="I78" s="186" t="s">
        <v>894</v>
      </c>
      <c r="J78" s="186" t="s">
        <v>1393</v>
      </c>
      <c r="K78" s="186" t="s">
        <v>817</v>
      </c>
      <c r="L78" s="186" t="s">
        <v>891</v>
      </c>
      <c r="M78" s="184">
        <v>260.9</v>
      </c>
    </row>
    <row r="79" spans="1:13" ht="12.75">
      <c r="A79" s="186" t="s">
        <v>1404</v>
      </c>
      <c r="B79" s="186" t="s">
        <v>925</v>
      </c>
      <c r="C79" s="186" t="s">
        <v>858</v>
      </c>
      <c r="D79" s="187">
        <v>4805</v>
      </c>
      <c r="E79" s="186" t="s">
        <v>923</v>
      </c>
      <c r="F79" s="186" t="s">
        <v>874</v>
      </c>
      <c r="G79" s="186" t="s">
        <v>613</v>
      </c>
      <c r="H79" s="186" t="s">
        <v>888</v>
      </c>
      <c r="I79" s="186" t="s">
        <v>894</v>
      </c>
      <c r="J79" s="186" t="s">
        <v>1393</v>
      </c>
      <c r="K79" s="186" t="s">
        <v>816</v>
      </c>
      <c r="L79" s="186" t="s">
        <v>891</v>
      </c>
      <c r="M79" s="184">
        <v>391.3</v>
      </c>
    </row>
    <row r="80" spans="1:13" ht="12.75">
      <c r="A80" s="186" t="s">
        <v>1405</v>
      </c>
      <c r="B80" s="186" t="s">
        <v>927</v>
      </c>
      <c r="C80" s="186" t="s">
        <v>858</v>
      </c>
      <c r="D80" s="187">
        <v>4805</v>
      </c>
      <c r="E80" s="186" t="s">
        <v>923</v>
      </c>
      <c r="F80" s="186" t="s">
        <v>874</v>
      </c>
      <c r="G80" s="186" t="s">
        <v>613</v>
      </c>
      <c r="H80" s="186" t="s">
        <v>888</v>
      </c>
      <c r="I80" s="186" t="s">
        <v>894</v>
      </c>
      <c r="J80" s="186" t="s">
        <v>1393</v>
      </c>
      <c r="K80" s="186" t="s">
        <v>817</v>
      </c>
      <c r="L80" s="186" t="s">
        <v>876</v>
      </c>
      <c r="M80" s="184">
        <v>156.5</v>
      </c>
    </row>
    <row r="81" spans="1:13" ht="12.75">
      <c r="A81" s="186" t="s">
        <v>1403</v>
      </c>
      <c r="B81" s="186" t="s">
        <v>922</v>
      </c>
      <c r="C81" s="186" t="s">
        <v>858</v>
      </c>
      <c r="D81" s="187">
        <v>4805</v>
      </c>
      <c r="E81" s="186" t="s">
        <v>923</v>
      </c>
      <c r="F81" s="186" t="s">
        <v>874</v>
      </c>
      <c r="G81" s="186" t="s">
        <v>613</v>
      </c>
      <c r="H81" s="186" t="s">
        <v>888</v>
      </c>
      <c r="I81" s="186" t="s">
        <v>894</v>
      </c>
      <c r="J81" s="186" t="s">
        <v>1393</v>
      </c>
      <c r="K81" s="186" t="s">
        <v>816</v>
      </c>
      <c r="L81" s="186" t="s">
        <v>876</v>
      </c>
      <c r="M81" s="184">
        <v>260.9</v>
      </c>
    </row>
    <row r="82" spans="1:13" ht="12.75">
      <c r="A82" s="186" t="s">
        <v>1463</v>
      </c>
      <c r="B82" s="186" t="s">
        <v>929</v>
      </c>
      <c r="C82" s="186" t="s">
        <v>858</v>
      </c>
      <c r="D82" s="187">
        <v>4805</v>
      </c>
      <c r="E82" s="186" t="s">
        <v>923</v>
      </c>
      <c r="F82" s="186" t="s">
        <v>874</v>
      </c>
      <c r="G82" s="186" t="s">
        <v>613</v>
      </c>
      <c r="H82" s="186" t="s">
        <v>888</v>
      </c>
      <c r="I82" s="186" t="s">
        <v>896</v>
      </c>
      <c r="J82" s="186" t="s">
        <v>1450</v>
      </c>
      <c r="K82" s="186" t="s">
        <v>817</v>
      </c>
      <c r="L82" s="186" t="s">
        <v>891</v>
      </c>
      <c r="M82" s="184">
        <v>234.3</v>
      </c>
    </row>
    <row r="83" spans="1:13" ht="12.75">
      <c r="A83" s="186" t="s">
        <v>1461</v>
      </c>
      <c r="B83" s="186" t="s">
        <v>925</v>
      </c>
      <c r="C83" s="186" t="s">
        <v>858</v>
      </c>
      <c r="D83" s="187">
        <v>4805</v>
      </c>
      <c r="E83" s="186" t="s">
        <v>923</v>
      </c>
      <c r="F83" s="186" t="s">
        <v>874</v>
      </c>
      <c r="G83" s="186" t="s">
        <v>613</v>
      </c>
      <c r="H83" s="186" t="s">
        <v>888</v>
      </c>
      <c r="I83" s="186" t="s">
        <v>896</v>
      </c>
      <c r="J83" s="186" t="s">
        <v>1450</v>
      </c>
      <c r="K83" s="186" t="s">
        <v>816</v>
      </c>
      <c r="L83" s="186" t="s">
        <v>891</v>
      </c>
      <c r="M83" s="184">
        <v>351.4</v>
      </c>
    </row>
    <row r="84" spans="1:13" ht="12.75">
      <c r="A84" s="186" t="s">
        <v>1462</v>
      </c>
      <c r="B84" s="186" t="s">
        <v>927</v>
      </c>
      <c r="C84" s="186" t="s">
        <v>858</v>
      </c>
      <c r="D84" s="187">
        <v>4805</v>
      </c>
      <c r="E84" s="186" t="s">
        <v>923</v>
      </c>
      <c r="F84" s="186" t="s">
        <v>874</v>
      </c>
      <c r="G84" s="186" t="s">
        <v>613</v>
      </c>
      <c r="H84" s="186" t="s">
        <v>888</v>
      </c>
      <c r="I84" s="186" t="s">
        <v>896</v>
      </c>
      <c r="J84" s="186" t="s">
        <v>1450</v>
      </c>
      <c r="K84" s="186" t="s">
        <v>817</v>
      </c>
      <c r="L84" s="186" t="s">
        <v>876</v>
      </c>
      <c r="M84" s="184">
        <v>140.6</v>
      </c>
    </row>
    <row r="85" spans="1:13" ht="12.75">
      <c r="A85" s="186" t="s">
        <v>1460</v>
      </c>
      <c r="B85" s="186" t="s">
        <v>922</v>
      </c>
      <c r="C85" s="186" t="s">
        <v>858</v>
      </c>
      <c r="D85" s="187">
        <v>4805</v>
      </c>
      <c r="E85" s="186" t="s">
        <v>923</v>
      </c>
      <c r="F85" s="186" t="s">
        <v>874</v>
      </c>
      <c r="G85" s="186" t="s">
        <v>613</v>
      </c>
      <c r="H85" s="186" t="s">
        <v>888</v>
      </c>
      <c r="I85" s="186" t="s">
        <v>896</v>
      </c>
      <c r="J85" s="186" t="s">
        <v>1450</v>
      </c>
      <c r="K85" s="186" t="s">
        <v>816</v>
      </c>
      <c r="L85" s="186" t="s">
        <v>876</v>
      </c>
      <c r="M85" s="184">
        <v>234.3</v>
      </c>
    </row>
    <row r="86" spans="1:13" ht="12.75">
      <c r="A86" s="186" t="s">
        <v>1516</v>
      </c>
      <c r="B86" s="186" t="s">
        <v>1517</v>
      </c>
      <c r="C86" s="186" t="s">
        <v>620</v>
      </c>
      <c r="D86" s="187">
        <v>4501</v>
      </c>
      <c r="E86" s="186" t="s">
        <v>1508</v>
      </c>
      <c r="F86" s="186" t="s">
        <v>613</v>
      </c>
      <c r="G86" s="186" t="s">
        <v>613</v>
      </c>
      <c r="H86" s="186" t="s">
        <v>888</v>
      </c>
      <c r="I86" s="186" t="s">
        <v>901</v>
      </c>
      <c r="J86" s="186" t="s">
        <v>1509</v>
      </c>
      <c r="K86" s="186" t="s">
        <v>818</v>
      </c>
      <c r="L86" s="186" t="s">
        <v>891</v>
      </c>
      <c r="M86" s="184">
        <v>296.3</v>
      </c>
    </row>
    <row r="87" spans="1:13" ht="12.75">
      <c r="A87" s="186" t="s">
        <v>1514</v>
      </c>
      <c r="B87" s="186" t="s">
        <v>1515</v>
      </c>
      <c r="C87" s="186" t="s">
        <v>620</v>
      </c>
      <c r="D87" s="187">
        <v>4501</v>
      </c>
      <c r="E87" s="186" t="s">
        <v>1508</v>
      </c>
      <c r="F87" s="186" t="s">
        <v>613</v>
      </c>
      <c r="G87" s="186" t="s">
        <v>613</v>
      </c>
      <c r="H87" s="186" t="s">
        <v>888</v>
      </c>
      <c r="I87" s="186" t="s">
        <v>901</v>
      </c>
      <c r="J87" s="186" t="s">
        <v>1509</v>
      </c>
      <c r="K87" s="186" t="s">
        <v>839</v>
      </c>
      <c r="L87" s="186" t="s">
        <v>891</v>
      </c>
      <c r="M87" s="184">
        <v>207.4</v>
      </c>
    </row>
    <row r="88" spans="1:13" ht="12.75">
      <c r="A88" s="186" t="s">
        <v>1522</v>
      </c>
      <c r="B88" s="186" t="s">
        <v>1523</v>
      </c>
      <c r="C88" s="186" t="s">
        <v>620</v>
      </c>
      <c r="D88" s="187">
        <v>4501</v>
      </c>
      <c r="E88" s="186" t="s">
        <v>1508</v>
      </c>
      <c r="F88" s="186" t="s">
        <v>613</v>
      </c>
      <c r="G88" s="186" t="s">
        <v>613</v>
      </c>
      <c r="H88" s="186" t="s">
        <v>888</v>
      </c>
      <c r="I88" s="186" t="s">
        <v>901</v>
      </c>
      <c r="J88" s="186" t="s">
        <v>1509</v>
      </c>
      <c r="K88" s="186" t="s">
        <v>817</v>
      </c>
      <c r="L88" s="186" t="s">
        <v>891</v>
      </c>
      <c r="M88" s="184">
        <v>926</v>
      </c>
    </row>
    <row r="89" spans="1:13" ht="12.75">
      <c r="A89" s="186" t="s">
        <v>1524</v>
      </c>
      <c r="B89" s="186" t="s">
        <v>1525</v>
      </c>
      <c r="C89" s="186" t="s">
        <v>620</v>
      </c>
      <c r="D89" s="187">
        <v>4501</v>
      </c>
      <c r="E89" s="186" t="s">
        <v>1508</v>
      </c>
      <c r="F89" s="186" t="s">
        <v>613</v>
      </c>
      <c r="G89" s="186" t="s">
        <v>613</v>
      </c>
      <c r="H89" s="186" t="s">
        <v>888</v>
      </c>
      <c r="I89" s="186" t="s">
        <v>901</v>
      </c>
      <c r="J89" s="186" t="s">
        <v>1509</v>
      </c>
      <c r="K89" s="186" t="s">
        <v>816</v>
      </c>
      <c r="L89" s="186" t="s">
        <v>891</v>
      </c>
      <c r="M89" s="184">
        <v>1389</v>
      </c>
    </row>
    <row r="90" spans="1:13" ht="12.75">
      <c r="A90" s="186" t="s">
        <v>1506</v>
      </c>
      <c r="B90" s="186" t="s">
        <v>1507</v>
      </c>
      <c r="C90" s="186" t="s">
        <v>620</v>
      </c>
      <c r="D90" s="187">
        <v>4501</v>
      </c>
      <c r="E90" s="186" t="s">
        <v>1508</v>
      </c>
      <c r="F90" s="186" t="s">
        <v>613</v>
      </c>
      <c r="G90" s="186" t="s">
        <v>613</v>
      </c>
      <c r="H90" s="186" t="s">
        <v>888</v>
      </c>
      <c r="I90" s="186" t="s">
        <v>901</v>
      </c>
      <c r="J90" s="186" t="s">
        <v>1509</v>
      </c>
      <c r="K90" s="186" t="s">
        <v>831</v>
      </c>
      <c r="L90" s="186" t="s">
        <v>891</v>
      </c>
      <c r="M90" s="184">
        <v>740.8</v>
      </c>
    </row>
    <row r="91" spans="1:13" ht="12.75">
      <c r="A91" s="186" t="s">
        <v>1518</v>
      </c>
      <c r="B91" s="186" t="s">
        <v>1519</v>
      </c>
      <c r="C91" s="186" t="s">
        <v>620</v>
      </c>
      <c r="D91" s="187">
        <v>4501</v>
      </c>
      <c r="E91" s="186" t="s">
        <v>1508</v>
      </c>
      <c r="F91" s="186" t="s">
        <v>613</v>
      </c>
      <c r="G91" s="186" t="s">
        <v>613</v>
      </c>
      <c r="H91" s="186" t="s">
        <v>888</v>
      </c>
      <c r="I91" s="186" t="s">
        <v>901</v>
      </c>
      <c r="J91" s="186" t="s">
        <v>1509</v>
      </c>
      <c r="K91" s="186" t="s">
        <v>818</v>
      </c>
      <c r="L91" s="186" t="s">
        <v>876</v>
      </c>
      <c r="M91" s="184">
        <v>185.2</v>
      </c>
    </row>
    <row r="92" spans="1:13" ht="12.75">
      <c r="A92" s="186" t="s">
        <v>1512</v>
      </c>
      <c r="B92" s="186" t="s">
        <v>1513</v>
      </c>
      <c r="C92" s="186" t="s">
        <v>620</v>
      </c>
      <c r="D92" s="187">
        <v>4501</v>
      </c>
      <c r="E92" s="186" t="s">
        <v>1508</v>
      </c>
      <c r="F92" s="186" t="s">
        <v>613</v>
      </c>
      <c r="G92" s="186" t="s">
        <v>613</v>
      </c>
      <c r="H92" s="186" t="s">
        <v>888</v>
      </c>
      <c r="I92" s="186" t="s">
        <v>901</v>
      </c>
      <c r="J92" s="186" t="s">
        <v>1509</v>
      </c>
      <c r="K92" s="186" t="s">
        <v>839</v>
      </c>
      <c r="L92" s="186" t="s">
        <v>876</v>
      </c>
      <c r="M92" s="184">
        <v>129.6</v>
      </c>
    </row>
    <row r="93" spans="1:13" ht="12.75">
      <c r="A93" s="186" t="s">
        <v>1526</v>
      </c>
      <c r="B93" s="186" t="s">
        <v>1527</v>
      </c>
      <c r="C93" s="186" t="s">
        <v>620</v>
      </c>
      <c r="D93" s="187">
        <v>4501</v>
      </c>
      <c r="E93" s="186" t="s">
        <v>1508</v>
      </c>
      <c r="F93" s="186" t="s">
        <v>613</v>
      </c>
      <c r="G93" s="186" t="s">
        <v>613</v>
      </c>
      <c r="H93" s="186" t="s">
        <v>888</v>
      </c>
      <c r="I93" s="186" t="s">
        <v>901</v>
      </c>
      <c r="J93" s="186" t="s">
        <v>1509</v>
      </c>
      <c r="K93" s="186" t="s">
        <v>817</v>
      </c>
      <c r="L93" s="186" t="s">
        <v>876</v>
      </c>
      <c r="M93" s="184">
        <v>555.6</v>
      </c>
    </row>
    <row r="94" spans="1:13" ht="12.75">
      <c r="A94" s="186" t="s">
        <v>1510</v>
      </c>
      <c r="B94" s="186" t="s">
        <v>1511</v>
      </c>
      <c r="C94" s="186" t="s">
        <v>620</v>
      </c>
      <c r="D94" s="187">
        <v>4501</v>
      </c>
      <c r="E94" s="186" t="s">
        <v>1508</v>
      </c>
      <c r="F94" s="186" t="s">
        <v>613</v>
      </c>
      <c r="G94" s="186" t="s">
        <v>613</v>
      </c>
      <c r="H94" s="186" t="s">
        <v>888</v>
      </c>
      <c r="I94" s="186" t="s">
        <v>901</v>
      </c>
      <c r="J94" s="186" t="s">
        <v>1509</v>
      </c>
      <c r="K94" s="186" t="s">
        <v>816</v>
      </c>
      <c r="L94" s="186" t="s">
        <v>876</v>
      </c>
      <c r="M94" s="184">
        <v>926</v>
      </c>
    </row>
    <row r="95" spans="1:13" ht="12.75">
      <c r="A95" s="186" t="s">
        <v>1520</v>
      </c>
      <c r="B95" s="186" t="s">
        <v>1521</v>
      </c>
      <c r="C95" s="186" t="s">
        <v>620</v>
      </c>
      <c r="D95" s="187">
        <v>4501</v>
      </c>
      <c r="E95" s="186" t="s">
        <v>1508</v>
      </c>
      <c r="F95" s="186" t="s">
        <v>613</v>
      </c>
      <c r="G95" s="186" t="s">
        <v>613</v>
      </c>
      <c r="H95" s="186" t="s">
        <v>888</v>
      </c>
      <c r="I95" s="186" t="s">
        <v>901</v>
      </c>
      <c r="J95" s="186" t="s">
        <v>1509</v>
      </c>
      <c r="K95" s="186" t="s">
        <v>831</v>
      </c>
      <c r="L95" s="186" t="s">
        <v>876</v>
      </c>
      <c r="M95" s="184">
        <v>463</v>
      </c>
    </row>
    <row r="96" spans="1:13" ht="12.75">
      <c r="A96" s="186" t="s">
        <v>1533</v>
      </c>
      <c r="B96" s="186" t="s">
        <v>1517</v>
      </c>
      <c r="C96" s="186" t="s">
        <v>620</v>
      </c>
      <c r="D96" s="187">
        <v>4501</v>
      </c>
      <c r="E96" s="186" t="s">
        <v>1508</v>
      </c>
      <c r="F96" s="186" t="s">
        <v>613</v>
      </c>
      <c r="G96" s="186" t="s">
        <v>613</v>
      </c>
      <c r="H96" s="186" t="s">
        <v>888</v>
      </c>
      <c r="I96" s="186" t="s">
        <v>1102</v>
      </c>
      <c r="J96" s="186" t="s">
        <v>1529</v>
      </c>
      <c r="K96" s="186" t="s">
        <v>818</v>
      </c>
      <c r="L96" s="186" t="s">
        <v>891</v>
      </c>
      <c r="M96" s="184">
        <v>268</v>
      </c>
    </row>
    <row r="97" spans="1:13" ht="12.75">
      <c r="A97" s="186" t="s">
        <v>1532</v>
      </c>
      <c r="B97" s="186" t="s">
        <v>1515</v>
      </c>
      <c r="C97" s="186" t="s">
        <v>620</v>
      </c>
      <c r="D97" s="187">
        <v>4501</v>
      </c>
      <c r="E97" s="186" t="s">
        <v>1508</v>
      </c>
      <c r="F97" s="186" t="s">
        <v>613</v>
      </c>
      <c r="G97" s="186" t="s">
        <v>613</v>
      </c>
      <c r="H97" s="186" t="s">
        <v>888</v>
      </c>
      <c r="I97" s="186" t="s">
        <v>1102</v>
      </c>
      <c r="J97" s="186" t="s">
        <v>1529</v>
      </c>
      <c r="K97" s="186" t="s">
        <v>839</v>
      </c>
      <c r="L97" s="186" t="s">
        <v>891</v>
      </c>
      <c r="M97" s="184">
        <v>187.6</v>
      </c>
    </row>
    <row r="98" spans="1:13" ht="12.75">
      <c r="A98" s="186" t="s">
        <v>1536</v>
      </c>
      <c r="B98" s="186" t="s">
        <v>1523</v>
      </c>
      <c r="C98" s="186" t="s">
        <v>620</v>
      </c>
      <c r="D98" s="187">
        <v>4501</v>
      </c>
      <c r="E98" s="186" t="s">
        <v>1508</v>
      </c>
      <c r="F98" s="186" t="s">
        <v>613</v>
      </c>
      <c r="G98" s="186" t="s">
        <v>613</v>
      </c>
      <c r="H98" s="186" t="s">
        <v>888</v>
      </c>
      <c r="I98" s="186" t="s">
        <v>1102</v>
      </c>
      <c r="J98" s="186" t="s">
        <v>1529</v>
      </c>
      <c r="K98" s="186" t="s">
        <v>817</v>
      </c>
      <c r="L98" s="186" t="s">
        <v>891</v>
      </c>
      <c r="M98" s="184">
        <v>837.6</v>
      </c>
    </row>
    <row r="99" spans="1:13" ht="12.75">
      <c r="A99" s="186" t="s">
        <v>1537</v>
      </c>
      <c r="B99" s="186" t="s">
        <v>1525</v>
      </c>
      <c r="C99" s="186" t="s">
        <v>620</v>
      </c>
      <c r="D99" s="187">
        <v>4501</v>
      </c>
      <c r="E99" s="186" t="s">
        <v>1508</v>
      </c>
      <c r="F99" s="186" t="s">
        <v>613</v>
      </c>
      <c r="G99" s="186" t="s">
        <v>613</v>
      </c>
      <c r="H99" s="186" t="s">
        <v>888</v>
      </c>
      <c r="I99" s="186" t="s">
        <v>1102</v>
      </c>
      <c r="J99" s="186" t="s">
        <v>1529</v>
      </c>
      <c r="K99" s="186" t="s">
        <v>816</v>
      </c>
      <c r="L99" s="186" t="s">
        <v>891</v>
      </c>
      <c r="M99" s="184">
        <v>1256.4</v>
      </c>
    </row>
    <row r="100" spans="1:13" ht="12.75">
      <c r="A100" s="186" t="s">
        <v>1528</v>
      </c>
      <c r="B100" s="186" t="s">
        <v>1507</v>
      </c>
      <c r="C100" s="186" t="s">
        <v>620</v>
      </c>
      <c r="D100" s="187">
        <v>4501</v>
      </c>
      <c r="E100" s="186" t="s">
        <v>1508</v>
      </c>
      <c r="F100" s="186" t="s">
        <v>613</v>
      </c>
      <c r="G100" s="186" t="s">
        <v>613</v>
      </c>
      <c r="H100" s="186" t="s">
        <v>888</v>
      </c>
      <c r="I100" s="186" t="s">
        <v>1102</v>
      </c>
      <c r="J100" s="186" t="s">
        <v>1529</v>
      </c>
      <c r="K100" s="186" t="s">
        <v>831</v>
      </c>
      <c r="L100" s="186" t="s">
        <v>891</v>
      </c>
      <c r="M100" s="184">
        <v>670.1</v>
      </c>
    </row>
    <row r="101" spans="1:13" ht="12.75">
      <c r="A101" s="186" t="s">
        <v>1534</v>
      </c>
      <c r="B101" s="186" t="s">
        <v>1519</v>
      </c>
      <c r="C101" s="186" t="s">
        <v>620</v>
      </c>
      <c r="D101" s="187">
        <v>4501</v>
      </c>
      <c r="E101" s="186" t="s">
        <v>1508</v>
      </c>
      <c r="F101" s="186" t="s">
        <v>613</v>
      </c>
      <c r="G101" s="186" t="s">
        <v>613</v>
      </c>
      <c r="H101" s="186" t="s">
        <v>888</v>
      </c>
      <c r="I101" s="186" t="s">
        <v>1102</v>
      </c>
      <c r="J101" s="186" t="s">
        <v>1529</v>
      </c>
      <c r="K101" s="186" t="s">
        <v>818</v>
      </c>
      <c r="L101" s="186" t="s">
        <v>876</v>
      </c>
      <c r="M101" s="184">
        <v>167.5</v>
      </c>
    </row>
    <row r="102" spans="1:13" ht="12.75">
      <c r="A102" s="186" t="s">
        <v>1531</v>
      </c>
      <c r="B102" s="186" t="s">
        <v>1513</v>
      </c>
      <c r="C102" s="186" t="s">
        <v>620</v>
      </c>
      <c r="D102" s="187">
        <v>4501</v>
      </c>
      <c r="E102" s="186" t="s">
        <v>1508</v>
      </c>
      <c r="F102" s="186" t="s">
        <v>613</v>
      </c>
      <c r="G102" s="186" t="s">
        <v>613</v>
      </c>
      <c r="H102" s="186" t="s">
        <v>888</v>
      </c>
      <c r="I102" s="186" t="s">
        <v>1102</v>
      </c>
      <c r="J102" s="186" t="s">
        <v>1529</v>
      </c>
      <c r="K102" s="186" t="s">
        <v>839</v>
      </c>
      <c r="L102" s="186" t="s">
        <v>876</v>
      </c>
      <c r="M102" s="184">
        <v>117.3</v>
      </c>
    </row>
    <row r="103" spans="1:13" ht="12.75">
      <c r="A103" s="186" t="s">
        <v>1538</v>
      </c>
      <c r="B103" s="186" t="s">
        <v>1527</v>
      </c>
      <c r="C103" s="186" t="s">
        <v>620</v>
      </c>
      <c r="D103" s="187">
        <v>4501</v>
      </c>
      <c r="E103" s="186" t="s">
        <v>1508</v>
      </c>
      <c r="F103" s="186" t="s">
        <v>613</v>
      </c>
      <c r="G103" s="186" t="s">
        <v>613</v>
      </c>
      <c r="H103" s="186" t="s">
        <v>888</v>
      </c>
      <c r="I103" s="186" t="s">
        <v>1102</v>
      </c>
      <c r="J103" s="186" t="s">
        <v>1529</v>
      </c>
      <c r="K103" s="186" t="s">
        <v>817</v>
      </c>
      <c r="L103" s="186" t="s">
        <v>876</v>
      </c>
      <c r="M103" s="184">
        <v>502.5</v>
      </c>
    </row>
    <row r="104" spans="1:13" ht="12.75">
      <c r="A104" s="186" t="s">
        <v>1530</v>
      </c>
      <c r="B104" s="186" t="s">
        <v>1511</v>
      </c>
      <c r="C104" s="186" t="s">
        <v>620</v>
      </c>
      <c r="D104" s="187">
        <v>4501</v>
      </c>
      <c r="E104" s="186" t="s">
        <v>1508</v>
      </c>
      <c r="F104" s="186" t="s">
        <v>613</v>
      </c>
      <c r="G104" s="186" t="s">
        <v>613</v>
      </c>
      <c r="H104" s="186" t="s">
        <v>888</v>
      </c>
      <c r="I104" s="186" t="s">
        <v>1102</v>
      </c>
      <c r="J104" s="186" t="s">
        <v>1529</v>
      </c>
      <c r="K104" s="186" t="s">
        <v>816</v>
      </c>
      <c r="L104" s="186" t="s">
        <v>876</v>
      </c>
      <c r="M104" s="184">
        <v>837.6</v>
      </c>
    </row>
    <row r="105" spans="1:13" ht="12.75">
      <c r="A105" s="186" t="s">
        <v>1535</v>
      </c>
      <c r="B105" s="186" t="s">
        <v>1521</v>
      </c>
      <c r="C105" s="186" t="s">
        <v>620</v>
      </c>
      <c r="D105" s="187">
        <v>4501</v>
      </c>
      <c r="E105" s="186" t="s">
        <v>1508</v>
      </c>
      <c r="F105" s="186" t="s">
        <v>613</v>
      </c>
      <c r="G105" s="186" t="s">
        <v>613</v>
      </c>
      <c r="H105" s="186" t="s">
        <v>888</v>
      </c>
      <c r="I105" s="186" t="s">
        <v>1102</v>
      </c>
      <c r="J105" s="186" t="s">
        <v>1529</v>
      </c>
      <c r="K105" s="186" t="s">
        <v>831</v>
      </c>
      <c r="L105" s="186" t="s">
        <v>876</v>
      </c>
      <c r="M105" s="184">
        <v>418.8</v>
      </c>
    </row>
    <row r="106" spans="1:13" ht="12.75">
      <c r="A106" s="186" t="s">
        <v>1544</v>
      </c>
      <c r="B106" s="186" t="s">
        <v>1517</v>
      </c>
      <c r="C106" s="186" t="s">
        <v>620</v>
      </c>
      <c r="D106" s="187">
        <v>4501</v>
      </c>
      <c r="E106" s="186" t="s">
        <v>1508</v>
      </c>
      <c r="F106" s="186" t="s">
        <v>613</v>
      </c>
      <c r="G106" s="186" t="s">
        <v>613</v>
      </c>
      <c r="H106" s="186" t="s">
        <v>888</v>
      </c>
      <c r="I106" s="186" t="s">
        <v>1161</v>
      </c>
      <c r="J106" s="186" t="s">
        <v>1540</v>
      </c>
      <c r="K106" s="186" t="s">
        <v>818</v>
      </c>
      <c r="L106" s="186" t="s">
        <v>891</v>
      </c>
      <c r="M106" s="184">
        <v>242.5</v>
      </c>
    </row>
    <row r="107" spans="1:13" ht="12.75">
      <c r="A107" s="186" t="s">
        <v>1543</v>
      </c>
      <c r="B107" s="186" t="s">
        <v>1515</v>
      </c>
      <c r="C107" s="186" t="s">
        <v>620</v>
      </c>
      <c r="D107" s="187">
        <v>4501</v>
      </c>
      <c r="E107" s="186" t="s">
        <v>1508</v>
      </c>
      <c r="F107" s="186" t="s">
        <v>613</v>
      </c>
      <c r="G107" s="186" t="s">
        <v>613</v>
      </c>
      <c r="H107" s="186" t="s">
        <v>888</v>
      </c>
      <c r="I107" s="186" t="s">
        <v>1161</v>
      </c>
      <c r="J107" s="186" t="s">
        <v>1540</v>
      </c>
      <c r="K107" s="186" t="s">
        <v>839</v>
      </c>
      <c r="L107" s="186" t="s">
        <v>891</v>
      </c>
      <c r="M107" s="184">
        <v>169.7</v>
      </c>
    </row>
    <row r="108" spans="1:13" ht="12.75">
      <c r="A108" s="186" t="s">
        <v>1547</v>
      </c>
      <c r="B108" s="186" t="s">
        <v>1523</v>
      </c>
      <c r="C108" s="186" t="s">
        <v>620</v>
      </c>
      <c r="D108" s="187">
        <v>4501</v>
      </c>
      <c r="E108" s="186" t="s">
        <v>1508</v>
      </c>
      <c r="F108" s="186" t="s">
        <v>613</v>
      </c>
      <c r="G108" s="186" t="s">
        <v>613</v>
      </c>
      <c r="H108" s="186" t="s">
        <v>888</v>
      </c>
      <c r="I108" s="186" t="s">
        <v>1161</v>
      </c>
      <c r="J108" s="186" t="s">
        <v>1540</v>
      </c>
      <c r="K108" s="186" t="s">
        <v>817</v>
      </c>
      <c r="L108" s="186" t="s">
        <v>891</v>
      </c>
      <c r="M108" s="184">
        <v>757.7</v>
      </c>
    </row>
    <row r="109" spans="1:13" ht="12.75">
      <c r="A109" s="186" t="s">
        <v>1548</v>
      </c>
      <c r="B109" s="186" t="s">
        <v>1525</v>
      </c>
      <c r="C109" s="186" t="s">
        <v>620</v>
      </c>
      <c r="D109" s="187">
        <v>4501</v>
      </c>
      <c r="E109" s="186" t="s">
        <v>1508</v>
      </c>
      <c r="F109" s="186" t="s">
        <v>613</v>
      </c>
      <c r="G109" s="186" t="s">
        <v>613</v>
      </c>
      <c r="H109" s="186" t="s">
        <v>888</v>
      </c>
      <c r="I109" s="186" t="s">
        <v>1161</v>
      </c>
      <c r="J109" s="186" t="s">
        <v>1540</v>
      </c>
      <c r="K109" s="186" t="s">
        <v>816</v>
      </c>
      <c r="L109" s="186" t="s">
        <v>891</v>
      </c>
      <c r="M109" s="184">
        <v>1136.6</v>
      </c>
    </row>
    <row r="110" spans="1:13" ht="12.75">
      <c r="A110" s="186" t="s">
        <v>1539</v>
      </c>
      <c r="B110" s="186" t="s">
        <v>1507</v>
      </c>
      <c r="C110" s="186" t="s">
        <v>620</v>
      </c>
      <c r="D110" s="187">
        <v>4501</v>
      </c>
      <c r="E110" s="186" t="s">
        <v>1508</v>
      </c>
      <c r="F110" s="186" t="s">
        <v>613</v>
      </c>
      <c r="G110" s="186" t="s">
        <v>613</v>
      </c>
      <c r="H110" s="186" t="s">
        <v>888</v>
      </c>
      <c r="I110" s="186" t="s">
        <v>1161</v>
      </c>
      <c r="J110" s="186" t="s">
        <v>1540</v>
      </c>
      <c r="K110" s="186" t="s">
        <v>831</v>
      </c>
      <c r="L110" s="186" t="s">
        <v>891</v>
      </c>
      <c r="M110" s="184">
        <v>606.2</v>
      </c>
    </row>
    <row r="111" spans="1:13" ht="12.75">
      <c r="A111" s="186" t="s">
        <v>1545</v>
      </c>
      <c r="B111" s="186" t="s">
        <v>1519</v>
      </c>
      <c r="C111" s="186" t="s">
        <v>620</v>
      </c>
      <c r="D111" s="187">
        <v>4501</v>
      </c>
      <c r="E111" s="186" t="s">
        <v>1508</v>
      </c>
      <c r="F111" s="186" t="s">
        <v>613</v>
      </c>
      <c r="G111" s="186" t="s">
        <v>613</v>
      </c>
      <c r="H111" s="186" t="s">
        <v>888</v>
      </c>
      <c r="I111" s="186" t="s">
        <v>1161</v>
      </c>
      <c r="J111" s="186" t="s">
        <v>1540</v>
      </c>
      <c r="K111" s="186" t="s">
        <v>818</v>
      </c>
      <c r="L111" s="186" t="s">
        <v>876</v>
      </c>
      <c r="M111" s="184">
        <v>151.5</v>
      </c>
    </row>
    <row r="112" spans="1:13" ht="12.75">
      <c r="A112" s="186" t="s">
        <v>1542</v>
      </c>
      <c r="B112" s="186" t="s">
        <v>1513</v>
      </c>
      <c r="C112" s="186" t="s">
        <v>620</v>
      </c>
      <c r="D112" s="187">
        <v>4501</v>
      </c>
      <c r="E112" s="186" t="s">
        <v>1508</v>
      </c>
      <c r="F112" s="186" t="s">
        <v>613</v>
      </c>
      <c r="G112" s="186" t="s">
        <v>613</v>
      </c>
      <c r="H112" s="186" t="s">
        <v>888</v>
      </c>
      <c r="I112" s="186" t="s">
        <v>1161</v>
      </c>
      <c r="J112" s="186" t="s">
        <v>1540</v>
      </c>
      <c r="K112" s="186" t="s">
        <v>839</v>
      </c>
      <c r="L112" s="186" t="s">
        <v>876</v>
      </c>
      <c r="M112" s="184">
        <v>106.1</v>
      </c>
    </row>
    <row r="113" spans="1:13" ht="12.75">
      <c r="A113" s="186" t="s">
        <v>1549</v>
      </c>
      <c r="B113" s="186" t="s">
        <v>1527</v>
      </c>
      <c r="C113" s="186" t="s">
        <v>620</v>
      </c>
      <c r="D113" s="187">
        <v>4501</v>
      </c>
      <c r="E113" s="186" t="s">
        <v>1508</v>
      </c>
      <c r="F113" s="186" t="s">
        <v>613</v>
      </c>
      <c r="G113" s="186" t="s">
        <v>613</v>
      </c>
      <c r="H113" s="186" t="s">
        <v>888</v>
      </c>
      <c r="I113" s="186" t="s">
        <v>1161</v>
      </c>
      <c r="J113" s="186" t="s">
        <v>1540</v>
      </c>
      <c r="K113" s="186" t="s">
        <v>817</v>
      </c>
      <c r="L113" s="186" t="s">
        <v>876</v>
      </c>
      <c r="M113" s="184">
        <v>454.6</v>
      </c>
    </row>
    <row r="114" spans="1:13" ht="12.75">
      <c r="A114" s="186" t="s">
        <v>1541</v>
      </c>
      <c r="B114" s="186" t="s">
        <v>1511</v>
      </c>
      <c r="C114" s="186" t="s">
        <v>620</v>
      </c>
      <c r="D114" s="187">
        <v>4501</v>
      </c>
      <c r="E114" s="186" t="s">
        <v>1508</v>
      </c>
      <c r="F114" s="186" t="s">
        <v>613</v>
      </c>
      <c r="G114" s="186" t="s">
        <v>613</v>
      </c>
      <c r="H114" s="186" t="s">
        <v>888</v>
      </c>
      <c r="I114" s="186" t="s">
        <v>1161</v>
      </c>
      <c r="J114" s="186" t="s">
        <v>1540</v>
      </c>
      <c r="K114" s="186" t="s">
        <v>816</v>
      </c>
      <c r="L114" s="186" t="s">
        <v>876</v>
      </c>
      <c r="M114" s="184">
        <v>757.7</v>
      </c>
    </row>
    <row r="115" spans="1:13" ht="12.75">
      <c r="A115" s="186" t="s">
        <v>1546</v>
      </c>
      <c r="B115" s="186" t="s">
        <v>1521</v>
      </c>
      <c r="C115" s="186" t="s">
        <v>620</v>
      </c>
      <c r="D115" s="187">
        <v>4501</v>
      </c>
      <c r="E115" s="186" t="s">
        <v>1508</v>
      </c>
      <c r="F115" s="186" t="s">
        <v>613</v>
      </c>
      <c r="G115" s="186" t="s">
        <v>613</v>
      </c>
      <c r="H115" s="186" t="s">
        <v>888</v>
      </c>
      <c r="I115" s="186" t="s">
        <v>1161</v>
      </c>
      <c r="J115" s="186" t="s">
        <v>1540</v>
      </c>
      <c r="K115" s="186" t="s">
        <v>831</v>
      </c>
      <c r="L115" s="186" t="s">
        <v>876</v>
      </c>
      <c r="M115" s="184">
        <v>378.9</v>
      </c>
    </row>
    <row r="116" spans="1:13" ht="12.75">
      <c r="A116" s="186" t="s">
        <v>1555</v>
      </c>
      <c r="B116" s="186" t="s">
        <v>1517</v>
      </c>
      <c r="C116" s="186" t="s">
        <v>620</v>
      </c>
      <c r="D116" s="187">
        <v>4501</v>
      </c>
      <c r="E116" s="186" t="s">
        <v>1508</v>
      </c>
      <c r="F116" s="186" t="s">
        <v>613</v>
      </c>
      <c r="G116" s="186" t="s">
        <v>613</v>
      </c>
      <c r="H116" s="186" t="s">
        <v>888</v>
      </c>
      <c r="I116" s="186" t="s">
        <v>1220</v>
      </c>
      <c r="J116" s="186" t="s">
        <v>1551</v>
      </c>
      <c r="K116" s="186" t="s">
        <v>818</v>
      </c>
      <c r="L116" s="186" t="s">
        <v>891</v>
      </c>
      <c r="M116" s="184">
        <v>219.3</v>
      </c>
    </row>
    <row r="117" spans="1:13" ht="12.75">
      <c r="A117" s="186" t="s">
        <v>1554</v>
      </c>
      <c r="B117" s="186" t="s">
        <v>1515</v>
      </c>
      <c r="C117" s="186" t="s">
        <v>620</v>
      </c>
      <c r="D117" s="187">
        <v>4501</v>
      </c>
      <c r="E117" s="186" t="s">
        <v>1508</v>
      </c>
      <c r="F117" s="186" t="s">
        <v>613</v>
      </c>
      <c r="G117" s="186" t="s">
        <v>613</v>
      </c>
      <c r="H117" s="186" t="s">
        <v>888</v>
      </c>
      <c r="I117" s="186" t="s">
        <v>1220</v>
      </c>
      <c r="J117" s="186" t="s">
        <v>1551</v>
      </c>
      <c r="K117" s="186" t="s">
        <v>839</v>
      </c>
      <c r="L117" s="186" t="s">
        <v>891</v>
      </c>
      <c r="M117" s="184">
        <v>153.5</v>
      </c>
    </row>
    <row r="118" spans="1:13" ht="12.75">
      <c r="A118" s="186" t="s">
        <v>1558</v>
      </c>
      <c r="B118" s="186" t="s">
        <v>1523</v>
      </c>
      <c r="C118" s="186" t="s">
        <v>620</v>
      </c>
      <c r="D118" s="187">
        <v>4501</v>
      </c>
      <c r="E118" s="186" t="s">
        <v>1508</v>
      </c>
      <c r="F118" s="186" t="s">
        <v>613</v>
      </c>
      <c r="G118" s="186" t="s">
        <v>613</v>
      </c>
      <c r="H118" s="186" t="s">
        <v>888</v>
      </c>
      <c r="I118" s="186" t="s">
        <v>1220</v>
      </c>
      <c r="J118" s="186" t="s">
        <v>1551</v>
      </c>
      <c r="K118" s="186" t="s">
        <v>817</v>
      </c>
      <c r="L118" s="186" t="s">
        <v>891</v>
      </c>
      <c r="M118" s="184">
        <v>685.3</v>
      </c>
    </row>
    <row r="119" spans="1:13" ht="12.75">
      <c r="A119" s="186" t="s">
        <v>1559</v>
      </c>
      <c r="B119" s="186" t="s">
        <v>1525</v>
      </c>
      <c r="C119" s="186" t="s">
        <v>620</v>
      </c>
      <c r="D119" s="187">
        <v>4501</v>
      </c>
      <c r="E119" s="186" t="s">
        <v>1508</v>
      </c>
      <c r="F119" s="186" t="s">
        <v>613</v>
      </c>
      <c r="G119" s="186" t="s">
        <v>613</v>
      </c>
      <c r="H119" s="186" t="s">
        <v>888</v>
      </c>
      <c r="I119" s="186" t="s">
        <v>1220</v>
      </c>
      <c r="J119" s="186" t="s">
        <v>1551</v>
      </c>
      <c r="K119" s="186" t="s">
        <v>816</v>
      </c>
      <c r="L119" s="186" t="s">
        <v>891</v>
      </c>
      <c r="M119" s="184">
        <v>1028</v>
      </c>
    </row>
    <row r="120" spans="1:13" ht="12.75">
      <c r="A120" s="186" t="s">
        <v>1550</v>
      </c>
      <c r="B120" s="186" t="s">
        <v>1507</v>
      </c>
      <c r="C120" s="186" t="s">
        <v>620</v>
      </c>
      <c r="D120" s="187">
        <v>4501</v>
      </c>
      <c r="E120" s="186" t="s">
        <v>1508</v>
      </c>
      <c r="F120" s="186" t="s">
        <v>613</v>
      </c>
      <c r="G120" s="186" t="s">
        <v>613</v>
      </c>
      <c r="H120" s="186" t="s">
        <v>888</v>
      </c>
      <c r="I120" s="186" t="s">
        <v>1220</v>
      </c>
      <c r="J120" s="186" t="s">
        <v>1551</v>
      </c>
      <c r="K120" s="186" t="s">
        <v>831</v>
      </c>
      <c r="L120" s="186" t="s">
        <v>891</v>
      </c>
      <c r="M120" s="184">
        <v>548.3</v>
      </c>
    </row>
    <row r="121" spans="1:13" ht="12.75">
      <c r="A121" s="186" t="s">
        <v>1556</v>
      </c>
      <c r="B121" s="186" t="s">
        <v>1519</v>
      </c>
      <c r="C121" s="186" t="s">
        <v>620</v>
      </c>
      <c r="D121" s="187">
        <v>4501</v>
      </c>
      <c r="E121" s="186" t="s">
        <v>1508</v>
      </c>
      <c r="F121" s="186" t="s">
        <v>613</v>
      </c>
      <c r="G121" s="186" t="s">
        <v>613</v>
      </c>
      <c r="H121" s="186" t="s">
        <v>888</v>
      </c>
      <c r="I121" s="186" t="s">
        <v>1220</v>
      </c>
      <c r="J121" s="186" t="s">
        <v>1551</v>
      </c>
      <c r="K121" s="186" t="s">
        <v>818</v>
      </c>
      <c r="L121" s="186" t="s">
        <v>876</v>
      </c>
      <c r="M121" s="184">
        <v>137.1</v>
      </c>
    </row>
    <row r="122" spans="1:13" ht="12.75">
      <c r="A122" s="186" t="s">
        <v>1553</v>
      </c>
      <c r="B122" s="186" t="s">
        <v>1513</v>
      </c>
      <c r="C122" s="186" t="s">
        <v>620</v>
      </c>
      <c r="D122" s="187">
        <v>4501</v>
      </c>
      <c r="E122" s="186" t="s">
        <v>1508</v>
      </c>
      <c r="F122" s="186" t="s">
        <v>613</v>
      </c>
      <c r="G122" s="186" t="s">
        <v>613</v>
      </c>
      <c r="H122" s="186" t="s">
        <v>888</v>
      </c>
      <c r="I122" s="186" t="s">
        <v>1220</v>
      </c>
      <c r="J122" s="186" t="s">
        <v>1551</v>
      </c>
      <c r="K122" s="186" t="s">
        <v>839</v>
      </c>
      <c r="L122" s="186" t="s">
        <v>876</v>
      </c>
      <c r="M122" s="184">
        <v>95.9</v>
      </c>
    </row>
    <row r="123" spans="1:13" ht="12.75">
      <c r="A123" s="186" t="s">
        <v>1560</v>
      </c>
      <c r="B123" s="186" t="s">
        <v>1527</v>
      </c>
      <c r="C123" s="186" t="s">
        <v>620</v>
      </c>
      <c r="D123" s="187">
        <v>4501</v>
      </c>
      <c r="E123" s="186" t="s">
        <v>1508</v>
      </c>
      <c r="F123" s="186" t="s">
        <v>613</v>
      </c>
      <c r="G123" s="186" t="s">
        <v>613</v>
      </c>
      <c r="H123" s="186" t="s">
        <v>888</v>
      </c>
      <c r="I123" s="186" t="s">
        <v>1220</v>
      </c>
      <c r="J123" s="186" t="s">
        <v>1551</v>
      </c>
      <c r="K123" s="186" t="s">
        <v>817</v>
      </c>
      <c r="L123" s="186" t="s">
        <v>876</v>
      </c>
      <c r="M123" s="184">
        <v>411.2</v>
      </c>
    </row>
    <row r="124" spans="1:13" ht="12.75">
      <c r="A124" s="186" t="s">
        <v>1552</v>
      </c>
      <c r="B124" s="186" t="s">
        <v>1511</v>
      </c>
      <c r="C124" s="186" t="s">
        <v>620</v>
      </c>
      <c r="D124" s="187">
        <v>4501</v>
      </c>
      <c r="E124" s="186" t="s">
        <v>1508</v>
      </c>
      <c r="F124" s="186" t="s">
        <v>613</v>
      </c>
      <c r="G124" s="186" t="s">
        <v>613</v>
      </c>
      <c r="H124" s="186" t="s">
        <v>888</v>
      </c>
      <c r="I124" s="186" t="s">
        <v>1220</v>
      </c>
      <c r="J124" s="186" t="s">
        <v>1551</v>
      </c>
      <c r="K124" s="186" t="s">
        <v>816</v>
      </c>
      <c r="L124" s="186" t="s">
        <v>876</v>
      </c>
      <c r="M124" s="184">
        <v>685.3</v>
      </c>
    </row>
    <row r="125" spans="1:13" ht="12.75">
      <c r="A125" s="186" t="s">
        <v>1557</v>
      </c>
      <c r="B125" s="186" t="s">
        <v>1521</v>
      </c>
      <c r="C125" s="186" t="s">
        <v>620</v>
      </c>
      <c r="D125" s="187">
        <v>4501</v>
      </c>
      <c r="E125" s="186" t="s">
        <v>1508</v>
      </c>
      <c r="F125" s="186" t="s">
        <v>613</v>
      </c>
      <c r="G125" s="186" t="s">
        <v>613</v>
      </c>
      <c r="H125" s="186" t="s">
        <v>888</v>
      </c>
      <c r="I125" s="186" t="s">
        <v>1220</v>
      </c>
      <c r="J125" s="186" t="s">
        <v>1551</v>
      </c>
      <c r="K125" s="186" t="s">
        <v>831</v>
      </c>
      <c r="L125" s="186" t="s">
        <v>876</v>
      </c>
      <c r="M125" s="184">
        <v>342.7</v>
      </c>
    </row>
    <row r="126" spans="1:13" ht="12.75">
      <c r="A126" s="186" t="s">
        <v>1566</v>
      </c>
      <c r="B126" s="186" t="s">
        <v>1517</v>
      </c>
      <c r="C126" s="186" t="s">
        <v>620</v>
      </c>
      <c r="D126" s="187">
        <v>4501</v>
      </c>
      <c r="E126" s="186" t="s">
        <v>1508</v>
      </c>
      <c r="F126" s="186" t="s">
        <v>613</v>
      </c>
      <c r="G126" s="186" t="s">
        <v>613</v>
      </c>
      <c r="H126" s="186" t="s">
        <v>888</v>
      </c>
      <c r="I126" s="186" t="s">
        <v>889</v>
      </c>
      <c r="J126" s="186" t="s">
        <v>1562</v>
      </c>
      <c r="K126" s="186" t="s">
        <v>818</v>
      </c>
      <c r="L126" s="186" t="s">
        <v>891</v>
      </c>
      <c r="M126" s="184">
        <v>198.4</v>
      </c>
    </row>
    <row r="127" spans="1:13" ht="12.75">
      <c r="A127" s="186" t="s">
        <v>1565</v>
      </c>
      <c r="B127" s="186" t="s">
        <v>1515</v>
      </c>
      <c r="C127" s="186" t="s">
        <v>620</v>
      </c>
      <c r="D127" s="187">
        <v>4501</v>
      </c>
      <c r="E127" s="186" t="s">
        <v>1508</v>
      </c>
      <c r="F127" s="186" t="s">
        <v>613</v>
      </c>
      <c r="G127" s="186" t="s">
        <v>613</v>
      </c>
      <c r="H127" s="186" t="s">
        <v>888</v>
      </c>
      <c r="I127" s="186" t="s">
        <v>889</v>
      </c>
      <c r="J127" s="186" t="s">
        <v>1562</v>
      </c>
      <c r="K127" s="186" t="s">
        <v>839</v>
      </c>
      <c r="L127" s="186" t="s">
        <v>891</v>
      </c>
      <c r="M127" s="184">
        <v>138.8</v>
      </c>
    </row>
    <row r="128" spans="1:13" ht="12.75">
      <c r="A128" s="186" t="s">
        <v>1569</v>
      </c>
      <c r="B128" s="186" t="s">
        <v>1523</v>
      </c>
      <c r="C128" s="186" t="s">
        <v>620</v>
      </c>
      <c r="D128" s="187">
        <v>4501</v>
      </c>
      <c r="E128" s="186" t="s">
        <v>1508</v>
      </c>
      <c r="F128" s="186" t="s">
        <v>613</v>
      </c>
      <c r="G128" s="186" t="s">
        <v>613</v>
      </c>
      <c r="H128" s="186" t="s">
        <v>888</v>
      </c>
      <c r="I128" s="186" t="s">
        <v>889</v>
      </c>
      <c r="J128" s="186" t="s">
        <v>1562</v>
      </c>
      <c r="K128" s="186" t="s">
        <v>817</v>
      </c>
      <c r="L128" s="186" t="s">
        <v>891</v>
      </c>
      <c r="M128" s="184">
        <v>619.9</v>
      </c>
    </row>
    <row r="129" spans="1:13" ht="12.75">
      <c r="A129" s="186" t="s">
        <v>1570</v>
      </c>
      <c r="B129" s="186" t="s">
        <v>1525</v>
      </c>
      <c r="C129" s="186" t="s">
        <v>620</v>
      </c>
      <c r="D129" s="187">
        <v>4501</v>
      </c>
      <c r="E129" s="186" t="s">
        <v>1508</v>
      </c>
      <c r="F129" s="186" t="s">
        <v>613</v>
      </c>
      <c r="G129" s="186" t="s">
        <v>613</v>
      </c>
      <c r="H129" s="186" t="s">
        <v>888</v>
      </c>
      <c r="I129" s="186" t="s">
        <v>889</v>
      </c>
      <c r="J129" s="186" t="s">
        <v>1562</v>
      </c>
      <c r="K129" s="186" t="s">
        <v>816</v>
      </c>
      <c r="L129" s="186" t="s">
        <v>891</v>
      </c>
      <c r="M129" s="184">
        <v>929.8</v>
      </c>
    </row>
    <row r="130" spans="1:13" ht="12.75">
      <c r="A130" s="186" t="s">
        <v>1561</v>
      </c>
      <c r="B130" s="186" t="s">
        <v>1507</v>
      </c>
      <c r="C130" s="186" t="s">
        <v>620</v>
      </c>
      <c r="D130" s="187">
        <v>4501</v>
      </c>
      <c r="E130" s="186" t="s">
        <v>1508</v>
      </c>
      <c r="F130" s="186" t="s">
        <v>613</v>
      </c>
      <c r="G130" s="186" t="s">
        <v>613</v>
      </c>
      <c r="H130" s="186" t="s">
        <v>888</v>
      </c>
      <c r="I130" s="186" t="s">
        <v>889</v>
      </c>
      <c r="J130" s="186" t="s">
        <v>1562</v>
      </c>
      <c r="K130" s="186" t="s">
        <v>831</v>
      </c>
      <c r="L130" s="186" t="s">
        <v>891</v>
      </c>
      <c r="M130" s="184">
        <v>495.9</v>
      </c>
    </row>
    <row r="131" spans="1:13" ht="12.75">
      <c r="A131" s="186" t="s">
        <v>1567</v>
      </c>
      <c r="B131" s="186" t="s">
        <v>1519</v>
      </c>
      <c r="C131" s="186" t="s">
        <v>620</v>
      </c>
      <c r="D131" s="187">
        <v>4501</v>
      </c>
      <c r="E131" s="186" t="s">
        <v>1508</v>
      </c>
      <c r="F131" s="186" t="s">
        <v>613</v>
      </c>
      <c r="G131" s="186" t="s">
        <v>613</v>
      </c>
      <c r="H131" s="186" t="s">
        <v>888</v>
      </c>
      <c r="I131" s="186" t="s">
        <v>889</v>
      </c>
      <c r="J131" s="186" t="s">
        <v>1562</v>
      </c>
      <c r="K131" s="186" t="s">
        <v>818</v>
      </c>
      <c r="L131" s="186" t="s">
        <v>876</v>
      </c>
      <c r="M131" s="184">
        <v>124</v>
      </c>
    </row>
    <row r="132" spans="1:13" ht="12.75">
      <c r="A132" s="186" t="s">
        <v>1564</v>
      </c>
      <c r="B132" s="186" t="s">
        <v>1513</v>
      </c>
      <c r="C132" s="186" t="s">
        <v>620</v>
      </c>
      <c r="D132" s="187">
        <v>4501</v>
      </c>
      <c r="E132" s="186" t="s">
        <v>1508</v>
      </c>
      <c r="F132" s="186" t="s">
        <v>613</v>
      </c>
      <c r="G132" s="186" t="s">
        <v>613</v>
      </c>
      <c r="H132" s="186" t="s">
        <v>888</v>
      </c>
      <c r="I132" s="186" t="s">
        <v>889</v>
      </c>
      <c r="J132" s="186" t="s">
        <v>1562</v>
      </c>
      <c r="K132" s="186" t="s">
        <v>839</v>
      </c>
      <c r="L132" s="186" t="s">
        <v>876</v>
      </c>
      <c r="M132" s="184">
        <v>86.8</v>
      </c>
    </row>
    <row r="133" spans="1:13" ht="12.75">
      <c r="A133" s="186" t="s">
        <v>1571</v>
      </c>
      <c r="B133" s="186" t="s">
        <v>1527</v>
      </c>
      <c r="C133" s="186" t="s">
        <v>620</v>
      </c>
      <c r="D133" s="187">
        <v>4501</v>
      </c>
      <c r="E133" s="186" t="s">
        <v>1508</v>
      </c>
      <c r="F133" s="186" t="s">
        <v>613</v>
      </c>
      <c r="G133" s="186" t="s">
        <v>613</v>
      </c>
      <c r="H133" s="186" t="s">
        <v>888</v>
      </c>
      <c r="I133" s="186" t="s">
        <v>889</v>
      </c>
      <c r="J133" s="186" t="s">
        <v>1562</v>
      </c>
      <c r="K133" s="186" t="s">
        <v>817</v>
      </c>
      <c r="L133" s="186" t="s">
        <v>876</v>
      </c>
      <c r="M133" s="184">
        <v>371.9</v>
      </c>
    </row>
    <row r="134" spans="1:13" ht="12.75">
      <c r="A134" s="186" t="s">
        <v>1563</v>
      </c>
      <c r="B134" s="186" t="s">
        <v>1511</v>
      </c>
      <c r="C134" s="186" t="s">
        <v>620</v>
      </c>
      <c r="D134" s="187">
        <v>4501</v>
      </c>
      <c r="E134" s="186" t="s">
        <v>1508</v>
      </c>
      <c r="F134" s="186" t="s">
        <v>613</v>
      </c>
      <c r="G134" s="186" t="s">
        <v>613</v>
      </c>
      <c r="H134" s="186" t="s">
        <v>888</v>
      </c>
      <c r="I134" s="186" t="s">
        <v>889</v>
      </c>
      <c r="J134" s="186" t="s">
        <v>1562</v>
      </c>
      <c r="K134" s="186" t="s">
        <v>816</v>
      </c>
      <c r="L134" s="186" t="s">
        <v>876</v>
      </c>
      <c r="M134" s="184">
        <v>619.9</v>
      </c>
    </row>
    <row r="135" spans="1:13" ht="12.75">
      <c r="A135" s="186" t="s">
        <v>1568</v>
      </c>
      <c r="B135" s="186" t="s">
        <v>1521</v>
      </c>
      <c r="C135" s="186" t="s">
        <v>620</v>
      </c>
      <c r="D135" s="187">
        <v>4501</v>
      </c>
      <c r="E135" s="186" t="s">
        <v>1508</v>
      </c>
      <c r="F135" s="186" t="s">
        <v>613</v>
      </c>
      <c r="G135" s="186" t="s">
        <v>613</v>
      </c>
      <c r="H135" s="186" t="s">
        <v>888</v>
      </c>
      <c r="I135" s="186" t="s">
        <v>889</v>
      </c>
      <c r="J135" s="186" t="s">
        <v>1562</v>
      </c>
      <c r="K135" s="186" t="s">
        <v>831</v>
      </c>
      <c r="L135" s="186" t="s">
        <v>876</v>
      </c>
      <c r="M135" s="184">
        <v>309.9</v>
      </c>
    </row>
    <row r="136" spans="1:13" ht="12.75">
      <c r="A136" s="186" t="s">
        <v>1577</v>
      </c>
      <c r="B136" s="186" t="s">
        <v>1517</v>
      </c>
      <c r="C136" s="186" t="s">
        <v>620</v>
      </c>
      <c r="D136" s="187">
        <v>4501</v>
      </c>
      <c r="E136" s="186" t="s">
        <v>1508</v>
      </c>
      <c r="F136" s="186" t="s">
        <v>613</v>
      </c>
      <c r="G136" s="186" t="s">
        <v>613</v>
      </c>
      <c r="H136" s="186" t="s">
        <v>888</v>
      </c>
      <c r="I136" s="186" t="s">
        <v>892</v>
      </c>
      <c r="J136" s="186" t="s">
        <v>1573</v>
      </c>
      <c r="K136" s="186" t="s">
        <v>818</v>
      </c>
      <c r="L136" s="186" t="s">
        <v>891</v>
      </c>
      <c r="M136" s="184">
        <v>179.4</v>
      </c>
    </row>
    <row r="137" spans="1:13" ht="12.75">
      <c r="A137" s="186" t="s">
        <v>1576</v>
      </c>
      <c r="B137" s="186" t="s">
        <v>1515</v>
      </c>
      <c r="C137" s="186" t="s">
        <v>620</v>
      </c>
      <c r="D137" s="187">
        <v>4501</v>
      </c>
      <c r="E137" s="186" t="s">
        <v>1508</v>
      </c>
      <c r="F137" s="186" t="s">
        <v>613</v>
      </c>
      <c r="G137" s="186" t="s">
        <v>613</v>
      </c>
      <c r="H137" s="186" t="s">
        <v>888</v>
      </c>
      <c r="I137" s="186" t="s">
        <v>892</v>
      </c>
      <c r="J137" s="186" t="s">
        <v>1573</v>
      </c>
      <c r="K137" s="186" t="s">
        <v>839</v>
      </c>
      <c r="L137" s="186" t="s">
        <v>891</v>
      </c>
      <c r="M137" s="184">
        <v>125.6</v>
      </c>
    </row>
    <row r="138" spans="1:13" ht="12.75">
      <c r="A138" s="186" t="s">
        <v>1580</v>
      </c>
      <c r="B138" s="186" t="s">
        <v>1523</v>
      </c>
      <c r="C138" s="186" t="s">
        <v>620</v>
      </c>
      <c r="D138" s="187">
        <v>4501</v>
      </c>
      <c r="E138" s="186" t="s">
        <v>1508</v>
      </c>
      <c r="F138" s="186" t="s">
        <v>613</v>
      </c>
      <c r="G138" s="186" t="s">
        <v>613</v>
      </c>
      <c r="H138" s="186" t="s">
        <v>888</v>
      </c>
      <c r="I138" s="186" t="s">
        <v>892</v>
      </c>
      <c r="J138" s="186" t="s">
        <v>1573</v>
      </c>
      <c r="K138" s="186" t="s">
        <v>817</v>
      </c>
      <c r="L138" s="186" t="s">
        <v>891</v>
      </c>
      <c r="M138" s="184">
        <v>560.7</v>
      </c>
    </row>
    <row r="139" spans="1:13" ht="12.75">
      <c r="A139" s="186" t="s">
        <v>1581</v>
      </c>
      <c r="B139" s="186" t="s">
        <v>1525</v>
      </c>
      <c r="C139" s="186" t="s">
        <v>620</v>
      </c>
      <c r="D139" s="187">
        <v>4501</v>
      </c>
      <c r="E139" s="186" t="s">
        <v>1508</v>
      </c>
      <c r="F139" s="186" t="s">
        <v>613</v>
      </c>
      <c r="G139" s="186" t="s">
        <v>613</v>
      </c>
      <c r="H139" s="186" t="s">
        <v>888</v>
      </c>
      <c r="I139" s="186" t="s">
        <v>892</v>
      </c>
      <c r="J139" s="186" t="s">
        <v>1573</v>
      </c>
      <c r="K139" s="186" t="s">
        <v>816</v>
      </c>
      <c r="L139" s="186" t="s">
        <v>891</v>
      </c>
      <c r="M139" s="184">
        <v>841</v>
      </c>
    </row>
    <row r="140" spans="1:13" ht="12.75">
      <c r="A140" s="186" t="s">
        <v>1572</v>
      </c>
      <c r="B140" s="186" t="s">
        <v>1507</v>
      </c>
      <c r="C140" s="186" t="s">
        <v>620</v>
      </c>
      <c r="D140" s="187">
        <v>4501</v>
      </c>
      <c r="E140" s="186" t="s">
        <v>1508</v>
      </c>
      <c r="F140" s="186" t="s">
        <v>613</v>
      </c>
      <c r="G140" s="186" t="s">
        <v>613</v>
      </c>
      <c r="H140" s="186" t="s">
        <v>888</v>
      </c>
      <c r="I140" s="186" t="s">
        <v>892</v>
      </c>
      <c r="J140" s="186" t="s">
        <v>1573</v>
      </c>
      <c r="K140" s="186" t="s">
        <v>831</v>
      </c>
      <c r="L140" s="186" t="s">
        <v>891</v>
      </c>
      <c r="M140" s="184">
        <v>448.6</v>
      </c>
    </row>
    <row r="141" spans="1:13" ht="12.75">
      <c r="A141" s="186" t="s">
        <v>1578</v>
      </c>
      <c r="B141" s="186" t="s">
        <v>1519</v>
      </c>
      <c r="C141" s="186" t="s">
        <v>620</v>
      </c>
      <c r="D141" s="187">
        <v>4501</v>
      </c>
      <c r="E141" s="186" t="s">
        <v>1508</v>
      </c>
      <c r="F141" s="186" t="s">
        <v>613</v>
      </c>
      <c r="G141" s="186" t="s">
        <v>613</v>
      </c>
      <c r="H141" s="186" t="s">
        <v>888</v>
      </c>
      <c r="I141" s="186" t="s">
        <v>892</v>
      </c>
      <c r="J141" s="186" t="s">
        <v>1573</v>
      </c>
      <c r="K141" s="186" t="s">
        <v>818</v>
      </c>
      <c r="L141" s="186" t="s">
        <v>876</v>
      </c>
      <c r="M141" s="184">
        <v>112.1</v>
      </c>
    </row>
    <row r="142" spans="1:13" ht="12.75">
      <c r="A142" s="186" t="s">
        <v>1575</v>
      </c>
      <c r="B142" s="186" t="s">
        <v>1513</v>
      </c>
      <c r="C142" s="186" t="s">
        <v>620</v>
      </c>
      <c r="D142" s="187">
        <v>4501</v>
      </c>
      <c r="E142" s="186" t="s">
        <v>1508</v>
      </c>
      <c r="F142" s="186" t="s">
        <v>613</v>
      </c>
      <c r="G142" s="186" t="s">
        <v>613</v>
      </c>
      <c r="H142" s="186" t="s">
        <v>888</v>
      </c>
      <c r="I142" s="186" t="s">
        <v>892</v>
      </c>
      <c r="J142" s="186" t="s">
        <v>1573</v>
      </c>
      <c r="K142" s="186" t="s">
        <v>839</v>
      </c>
      <c r="L142" s="186" t="s">
        <v>876</v>
      </c>
      <c r="M142" s="184">
        <v>78.5</v>
      </c>
    </row>
    <row r="143" spans="1:13" ht="12.75">
      <c r="A143" s="186" t="s">
        <v>1582</v>
      </c>
      <c r="B143" s="186" t="s">
        <v>1527</v>
      </c>
      <c r="C143" s="186" t="s">
        <v>620</v>
      </c>
      <c r="D143" s="187">
        <v>4501</v>
      </c>
      <c r="E143" s="186" t="s">
        <v>1508</v>
      </c>
      <c r="F143" s="186" t="s">
        <v>613</v>
      </c>
      <c r="G143" s="186" t="s">
        <v>613</v>
      </c>
      <c r="H143" s="186" t="s">
        <v>888</v>
      </c>
      <c r="I143" s="186" t="s">
        <v>892</v>
      </c>
      <c r="J143" s="186" t="s">
        <v>1573</v>
      </c>
      <c r="K143" s="186" t="s">
        <v>817</v>
      </c>
      <c r="L143" s="186" t="s">
        <v>876</v>
      </c>
      <c r="M143" s="184">
        <v>336.4</v>
      </c>
    </row>
    <row r="144" spans="1:13" ht="12.75">
      <c r="A144" s="186" t="s">
        <v>1574</v>
      </c>
      <c r="B144" s="186" t="s">
        <v>1511</v>
      </c>
      <c r="C144" s="186" t="s">
        <v>620</v>
      </c>
      <c r="D144" s="187">
        <v>4501</v>
      </c>
      <c r="E144" s="186" t="s">
        <v>1508</v>
      </c>
      <c r="F144" s="186" t="s">
        <v>613</v>
      </c>
      <c r="G144" s="186" t="s">
        <v>613</v>
      </c>
      <c r="H144" s="186" t="s">
        <v>888</v>
      </c>
      <c r="I144" s="186" t="s">
        <v>892</v>
      </c>
      <c r="J144" s="186" t="s">
        <v>1573</v>
      </c>
      <c r="K144" s="186" t="s">
        <v>816</v>
      </c>
      <c r="L144" s="186" t="s">
        <v>876</v>
      </c>
      <c r="M144" s="184">
        <v>560.7</v>
      </c>
    </row>
    <row r="145" spans="1:13" ht="12.75">
      <c r="A145" s="186" t="s">
        <v>1579</v>
      </c>
      <c r="B145" s="186" t="s">
        <v>1521</v>
      </c>
      <c r="C145" s="186" t="s">
        <v>620</v>
      </c>
      <c r="D145" s="187">
        <v>4501</v>
      </c>
      <c r="E145" s="186" t="s">
        <v>1508</v>
      </c>
      <c r="F145" s="186" t="s">
        <v>613</v>
      </c>
      <c r="G145" s="186" t="s">
        <v>613</v>
      </c>
      <c r="H145" s="186" t="s">
        <v>888</v>
      </c>
      <c r="I145" s="186" t="s">
        <v>892</v>
      </c>
      <c r="J145" s="186" t="s">
        <v>1573</v>
      </c>
      <c r="K145" s="186" t="s">
        <v>831</v>
      </c>
      <c r="L145" s="186" t="s">
        <v>876</v>
      </c>
      <c r="M145" s="184">
        <v>280.3</v>
      </c>
    </row>
    <row r="146" spans="1:13" ht="12.75">
      <c r="A146" s="186" t="s">
        <v>1589</v>
      </c>
      <c r="B146" s="186" t="s">
        <v>1517</v>
      </c>
      <c r="C146" s="186" t="s">
        <v>620</v>
      </c>
      <c r="D146" s="187">
        <v>4501</v>
      </c>
      <c r="E146" s="186" t="s">
        <v>1508</v>
      </c>
      <c r="F146" s="186" t="s">
        <v>613</v>
      </c>
      <c r="G146" s="186" t="s">
        <v>613</v>
      </c>
      <c r="H146" s="186" t="s">
        <v>888</v>
      </c>
      <c r="I146" s="186" t="s">
        <v>894</v>
      </c>
      <c r="J146" s="186" t="s">
        <v>1585</v>
      </c>
      <c r="K146" s="186" t="s">
        <v>818</v>
      </c>
      <c r="L146" s="186" t="s">
        <v>891</v>
      </c>
      <c r="M146" s="184">
        <v>162.3</v>
      </c>
    </row>
    <row r="147" spans="1:13" ht="12.75">
      <c r="A147" s="186" t="s">
        <v>1588</v>
      </c>
      <c r="B147" s="186" t="s">
        <v>1515</v>
      </c>
      <c r="C147" s="186" t="s">
        <v>620</v>
      </c>
      <c r="D147" s="187">
        <v>4501</v>
      </c>
      <c r="E147" s="186" t="s">
        <v>1508</v>
      </c>
      <c r="F147" s="186" t="s">
        <v>613</v>
      </c>
      <c r="G147" s="186" t="s">
        <v>613</v>
      </c>
      <c r="H147" s="186" t="s">
        <v>888</v>
      </c>
      <c r="I147" s="186" t="s">
        <v>894</v>
      </c>
      <c r="J147" s="186" t="s">
        <v>1585</v>
      </c>
      <c r="K147" s="186" t="s">
        <v>839</v>
      </c>
      <c r="L147" s="186" t="s">
        <v>891</v>
      </c>
      <c r="M147" s="184">
        <v>113.6</v>
      </c>
    </row>
    <row r="148" spans="1:13" ht="12.75">
      <c r="A148" s="186" t="s">
        <v>1592</v>
      </c>
      <c r="B148" s="186" t="s">
        <v>1523</v>
      </c>
      <c r="C148" s="186" t="s">
        <v>620</v>
      </c>
      <c r="D148" s="187">
        <v>4501</v>
      </c>
      <c r="E148" s="186" t="s">
        <v>1508</v>
      </c>
      <c r="F148" s="186" t="s">
        <v>613</v>
      </c>
      <c r="G148" s="186" t="s">
        <v>613</v>
      </c>
      <c r="H148" s="186" t="s">
        <v>888</v>
      </c>
      <c r="I148" s="186" t="s">
        <v>894</v>
      </c>
      <c r="J148" s="186" t="s">
        <v>1585</v>
      </c>
      <c r="K148" s="186" t="s">
        <v>817</v>
      </c>
      <c r="L148" s="186" t="s">
        <v>891</v>
      </c>
      <c r="M148" s="184">
        <v>507.2</v>
      </c>
    </row>
    <row r="149" spans="1:13" ht="12.75">
      <c r="A149" s="186" t="s">
        <v>1593</v>
      </c>
      <c r="B149" s="186" t="s">
        <v>1525</v>
      </c>
      <c r="C149" s="186" t="s">
        <v>620</v>
      </c>
      <c r="D149" s="187">
        <v>4501</v>
      </c>
      <c r="E149" s="186" t="s">
        <v>1508</v>
      </c>
      <c r="F149" s="186" t="s">
        <v>613</v>
      </c>
      <c r="G149" s="186" t="s">
        <v>613</v>
      </c>
      <c r="H149" s="186" t="s">
        <v>888</v>
      </c>
      <c r="I149" s="186" t="s">
        <v>894</v>
      </c>
      <c r="J149" s="186" t="s">
        <v>1585</v>
      </c>
      <c r="K149" s="186" t="s">
        <v>816</v>
      </c>
      <c r="L149" s="186" t="s">
        <v>891</v>
      </c>
      <c r="M149" s="184">
        <v>760.8</v>
      </c>
    </row>
    <row r="150" spans="1:13" ht="12.75">
      <c r="A150" s="186" t="s">
        <v>1583</v>
      </c>
      <c r="B150" s="186" t="s">
        <v>1507</v>
      </c>
      <c r="C150" s="186" t="s">
        <v>620</v>
      </c>
      <c r="D150" s="187">
        <v>4501</v>
      </c>
      <c r="E150" s="186" t="s">
        <v>1508</v>
      </c>
      <c r="F150" s="186" t="s">
        <v>613</v>
      </c>
      <c r="G150" s="186" t="s">
        <v>613</v>
      </c>
      <c r="H150" s="186" t="s">
        <v>888</v>
      </c>
      <c r="I150" s="186" t="s">
        <v>894</v>
      </c>
      <c r="J150" s="186" t="s">
        <v>1585</v>
      </c>
      <c r="K150" s="186" t="s">
        <v>831</v>
      </c>
      <c r="L150" s="186" t="s">
        <v>891</v>
      </c>
      <c r="M150" s="184">
        <v>405.7</v>
      </c>
    </row>
    <row r="151" spans="1:13" ht="12.75">
      <c r="A151" s="186" t="s">
        <v>1590</v>
      </c>
      <c r="B151" s="186" t="s">
        <v>1519</v>
      </c>
      <c r="C151" s="186" t="s">
        <v>620</v>
      </c>
      <c r="D151" s="187">
        <v>4501</v>
      </c>
      <c r="E151" s="186" t="s">
        <v>1508</v>
      </c>
      <c r="F151" s="186" t="s">
        <v>613</v>
      </c>
      <c r="G151" s="186" t="s">
        <v>613</v>
      </c>
      <c r="H151" s="186" t="s">
        <v>888</v>
      </c>
      <c r="I151" s="186" t="s">
        <v>894</v>
      </c>
      <c r="J151" s="186" t="s">
        <v>1585</v>
      </c>
      <c r="K151" s="186" t="s">
        <v>818</v>
      </c>
      <c r="L151" s="186" t="s">
        <v>876</v>
      </c>
      <c r="M151" s="184">
        <v>101.4</v>
      </c>
    </row>
    <row r="152" spans="1:13" ht="12.75">
      <c r="A152" s="186" t="s">
        <v>1587</v>
      </c>
      <c r="B152" s="186" t="s">
        <v>1513</v>
      </c>
      <c r="C152" s="186" t="s">
        <v>620</v>
      </c>
      <c r="D152" s="187">
        <v>4501</v>
      </c>
      <c r="E152" s="186" t="s">
        <v>1508</v>
      </c>
      <c r="F152" s="186" t="s">
        <v>613</v>
      </c>
      <c r="G152" s="186" t="s">
        <v>613</v>
      </c>
      <c r="H152" s="186" t="s">
        <v>888</v>
      </c>
      <c r="I152" s="186" t="s">
        <v>894</v>
      </c>
      <c r="J152" s="186" t="s">
        <v>1585</v>
      </c>
      <c r="K152" s="186" t="s">
        <v>839</v>
      </c>
      <c r="L152" s="186" t="s">
        <v>876</v>
      </c>
      <c r="M152" s="184">
        <v>71</v>
      </c>
    </row>
    <row r="153" spans="1:13" ht="12.75">
      <c r="A153" s="186" t="s">
        <v>1594</v>
      </c>
      <c r="B153" s="186" t="s">
        <v>1527</v>
      </c>
      <c r="C153" s="186" t="s">
        <v>620</v>
      </c>
      <c r="D153" s="187">
        <v>4501</v>
      </c>
      <c r="E153" s="186" t="s">
        <v>1508</v>
      </c>
      <c r="F153" s="186" t="s">
        <v>613</v>
      </c>
      <c r="G153" s="186" t="s">
        <v>613</v>
      </c>
      <c r="H153" s="186" t="s">
        <v>888</v>
      </c>
      <c r="I153" s="186" t="s">
        <v>894</v>
      </c>
      <c r="J153" s="186" t="s">
        <v>1585</v>
      </c>
      <c r="K153" s="186" t="s">
        <v>817</v>
      </c>
      <c r="L153" s="186" t="s">
        <v>876</v>
      </c>
      <c r="M153" s="184">
        <v>304.3</v>
      </c>
    </row>
    <row r="154" spans="1:13" ht="12.75">
      <c r="A154" s="186" t="s">
        <v>1586</v>
      </c>
      <c r="B154" s="186" t="s">
        <v>1511</v>
      </c>
      <c r="C154" s="186" t="s">
        <v>620</v>
      </c>
      <c r="D154" s="187">
        <v>4501</v>
      </c>
      <c r="E154" s="186" t="s">
        <v>1508</v>
      </c>
      <c r="F154" s="186" t="s">
        <v>613</v>
      </c>
      <c r="G154" s="186" t="s">
        <v>613</v>
      </c>
      <c r="H154" s="186" t="s">
        <v>888</v>
      </c>
      <c r="I154" s="186" t="s">
        <v>894</v>
      </c>
      <c r="J154" s="186" t="s">
        <v>1585</v>
      </c>
      <c r="K154" s="186" t="s">
        <v>816</v>
      </c>
      <c r="L154" s="186" t="s">
        <v>876</v>
      </c>
      <c r="M154" s="184">
        <v>507.2</v>
      </c>
    </row>
    <row r="155" spans="1:13" ht="12.75">
      <c r="A155" s="186" t="s">
        <v>1591</v>
      </c>
      <c r="B155" s="186" t="s">
        <v>1521</v>
      </c>
      <c r="C155" s="186" t="s">
        <v>620</v>
      </c>
      <c r="D155" s="187">
        <v>4501</v>
      </c>
      <c r="E155" s="186" t="s">
        <v>1508</v>
      </c>
      <c r="F155" s="186" t="s">
        <v>613</v>
      </c>
      <c r="G155" s="186" t="s">
        <v>613</v>
      </c>
      <c r="H155" s="186" t="s">
        <v>888</v>
      </c>
      <c r="I155" s="186" t="s">
        <v>894</v>
      </c>
      <c r="J155" s="186" t="s">
        <v>1585</v>
      </c>
      <c r="K155" s="186" t="s">
        <v>831</v>
      </c>
      <c r="L155" s="186" t="s">
        <v>876</v>
      </c>
      <c r="M155" s="184">
        <v>253.6</v>
      </c>
    </row>
    <row r="156" spans="1:13" ht="12.75">
      <c r="A156" s="186" t="s">
        <v>1600</v>
      </c>
      <c r="B156" s="186" t="s">
        <v>1517</v>
      </c>
      <c r="C156" s="186" t="s">
        <v>620</v>
      </c>
      <c r="D156" s="187">
        <v>4501</v>
      </c>
      <c r="E156" s="186" t="s">
        <v>1508</v>
      </c>
      <c r="F156" s="186" t="s">
        <v>613</v>
      </c>
      <c r="G156" s="186" t="s">
        <v>613</v>
      </c>
      <c r="H156" s="186" t="s">
        <v>888</v>
      </c>
      <c r="I156" s="186" t="s">
        <v>896</v>
      </c>
      <c r="J156" s="186" t="s">
        <v>1596</v>
      </c>
      <c r="K156" s="186" t="s">
        <v>818</v>
      </c>
      <c r="L156" s="186" t="s">
        <v>891</v>
      </c>
      <c r="M156" s="184">
        <v>146.8</v>
      </c>
    </row>
    <row r="157" spans="1:13" ht="12.75">
      <c r="A157" s="186" t="s">
        <v>1599</v>
      </c>
      <c r="B157" s="186" t="s">
        <v>1515</v>
      </c>
      <c r="C157" s="186" t="s">
        <v>620</v>
      </c>
      <c r="D157" s="187">
        <v>4501</v>
      </c>
      <c r="E157" s="186" t="s">
        <v>1508</v>
      </c>
      <c r="F157" s="186" t="s">
        <v>613</v>
      </c>
      <c r="G157" s="186" t="s">
        <v>613</v>
      </c>
      <c r="H157" s="186" t="s">
        <v>888</v>
      </c>
      <c r="I157" s="186" t="s">
        <v>896</v>
      </c>
      <c r="J157" s="186" t="s">
        <v>1596</v>
      </c>
      <c r="K157" s="186" t="s">
        <v>839</v>
      </c>
      <c r="L157" s="186" t="s">
        <v>891</v>
      </c>
      <c r="M157" s="184">
        <v>102.8</v>
      </c>
    </row>
    <row r="158" spans="1:13" ht="12.75">
      <c r="A158" s="186" t="s">
        <v>1603</v>
      </c>
      <c r="B158" s="186" t="s">
        <v>1523</v>
      </c>
      <c r="C158" s="186" t="s">
        <v>620</v>
      </c>
      <c r="D158" s="187">
        <v>4501</v>
      </c>
      <c r="E158" s="186" t="s">
        <v>1508</v>
      </c>
      <c r="F158" s="186" t="s">
        <v>613</v>
      </c>
      <c r="G158" s="186" t="s">
        <v>613</v>
      </c>
      <c r="H158" s="186" t="s">
        <v>888</v>
      </c>
      <c r="I158" s="186" t="s">
        <v>896</v>
      </c>
      <c r="J158" s="186" t="s">
        <v>1596</v>
      </c>
      <c r="K158" s="186" t="s">
        <v>817</v>
      </c>
      <c r="L158" s="186" t="s">
        <v>891</v>
      </c>
      <c r="M158" s="184">
        <v>458.7</v>
      </c>
    </row>
    <row r="159" spans="1:13" ht="12.75">
      <c r="A159" s="186" t="s">
        <v>1604</v>
      </c>
      <c r="B159" s="186" t="s">
        <v>1525</v>
      </c>
      <c r="C159" s="186" t="s">
        <v>620</v>
      </c>
      <c r="D159" s="187">
        <v>4501</v>
      </c>
      <c r="E159" s="186" t="s">
        <v>1508</v>
      </c>
      <c r="F159" s="186" t="s">
        <v>613</v>
      </c>
      <c r="G159" s="186" t="s">
        <v>613</v>
      </c>
      <c r="H159" s="186" t="s">
        <v>888</v>
      </c>
      <c r="I159" s="186" t="s">
        <v>896</v>
      </c>
      <c r="J159" s="186" t="s">
        <v>1596</v>
      </c>
      <c r="K159" s="186" t="s">
        <v>816</v>
      </c>
      <c r="L159" s="186" t="s">
        <v>891</v>
      </c>
      <c r="M159" s="184">
        <v>688.1</v>
      </c>
    </row>
    <row r="160" spans="1:13" ht="12.75">
      <c r="A160" s="186" t="s">
        <v>1595</v>
      </c>
      <c r="B160" s="186" t="s">
        <v>1507</v>
      </c>
      <c r="C160" s="186" t="s">
        <v>620</v>
      </c>
      <c r="D160" s="187">
        <v>4501</v>
      </c>
      <c r="E160" s="186" t="s">
        <v>1508</v>
      </c>
      <c r="F160" s="186" t="s">
        <v>613</v>
      </c>
      <c r="G160" s="186" t="s">
        <v>613</v>
      </c>
      <c r="H160" s="186" t="s">
        <v>888</v>
      </c>
      <c r="I160" s="186" t="s">
        <v>896</v>
      </c>
      <c r="J160" s="186" t="s">
        <v>1596</v>
      </c>
      <c r="K160" s="186" t="s">
        <v>831</v>
      </c>
      <c r="L160" s="186" t="s">
        <v>891</v>
      </c>
      <c r="M160" s="184">
        <v>367</v>
      </c>
    </row>
    <row r="161" spans="1:13" ht="12.75">
      <c r="A161" s="186" t="s">
        <v>1601</v>
      </c>
      <c r="B161" s="186" t="s">
        <v>1519</v>
      </c>
      <c r="C161" s="186" t="s">
        <v>620</v>
      </c>
      <c r="D161" s="187">
        <v>4501</v>
      </c>
      <c r="E161" s="186" t="s">
        <v>1508</v>
      </c>
      <c r="F161" s="186" t="s">
        <v>613</v>
      </c>
      <c r="G161" s="186" t="s">
        <v>613</v>
      </c>
      <c r="H161" s="186" t="s">
        <v>888</v>
      </c>
      <c r="I161" s="186" t="s">
        <v>896</v>
      </c>
      <c r="J161" s="186" t="s">
        <v>1596</v>
      </c>
      <c r="K161" s="186" t="s">
        <v>818</v>
      </c>
      <c r="L161" s="186" t="s">
        <v>876</v>
      </c>
      <c r="M161" s="184">
        <v>91.7</v>
      </c>
    </row>
    <row r="162" spans="1:13" ht="12.75">
      <c r="A162" s="186" t="s">
        <v>1598</v>
      </c>
      <c r="B162" s="186" t="s">
        <v>1513</v>
      </c>
      <c r="C162" s="186" t="s">
        <v>620</v>
      </c>
      <c r="D162" s="187">
        <v>4501</v>
      </c>
      <c r="E162" s="186" t="s">
        <v>1508</v>
      </c>
      <c r="F162" s="186" t="s">
        <v>613</v>
      </c>
      <c r="G162" s="186" t="s">
        <v>613</v>
      </c>
      <c r="H162" s="186" t="s">
        <v>888</v>
      </c>
      <c r="I162" s="186" t="s">
        <v>896</v>
      </c>
      <c r="J162" s="186" t="s">
        <v>1596</v>
      </c>
      <c r="K162" s="186" t="s">
        <v>839</v>
      </c>
      <c r="L162" s="186" t="s">
        <v>876</v>
      </c>
      <c r="M162" s="184">
        <v>64.2</v>
      </c>
    </row>
    <row r="163" spans="1:13" ht="12.75">
      <c r="A163" s="186" t="s">
        <v>1605</v>
      </c>
      <c r="B163" s="186" t="s">
        <v>1527</v>
      </c>
      <c r="C163" s="186" t="s">
        <v>620</v>
      </c>
      <c r="D163" s="187">
        <v>4501</v>
      </c>
      <c r="E163" s="186" t="s">
        <v>1508</v>
      </c>
      <c r="F163" s="186" t="s">
        <v>613</v>
      </c>
      <c r="G163" s="186" t="s">
        <v>613</v>
      </c>
      <c r="H163" s="186" t="s">
        <v>888</v>
      </c>
      <c r="I163" s="186" t="s">
        <v>896</v>
      </c>
      <c r="J163" s="186" t="s">
        <v>1596</v>
      </c>
      <c r="K163" s="186" t="s">
        <v>817</v>
      </c>
      <c r="L163" s="186" t="s">
        <v>876</v>
      </c>
      <c r="M163" s="184">
        <v>275.2</v>
      </c>
    </row>
    <row r="164" spans="1:13" ht="12.75">
      <c r="A164" s="186" t="s">
        <v>1597</v>
      </c>
      <c r="B164" s="186" t="s">
        <v>1511</v>
      </c>
      <c r="C164" s="186" t="s">
        <v>620</v>
      </c>
      <c r="D164" s="187">
        <v>4501</v>
      </c>
      <c r="E164" s="186" t="s">
        <v>1508</v>
      </c>
      <c r="F164" s="186" t="s">
        <v>613</v>
      </c>
      <c r="G164" s="186" t="s">
        <v>613</v>
      </c>
      <c r="H164" s="186" t="s">
        <v>888</v>
      </c>
      <c r="I164" s="186" t="s">
        <v>896</v>
      </c>
      <c r="J164" s="186" t="s">
        <v>1596</v>
      </c>
      <c r="K164" s="186" t="s">
        <v>816</v>
      </c>
      <c r="L164" s="186" t="s">
        <v>876</v>
      </c>
      <c r="M164" s="184">
        <v>458.7</v>
      </c>
    </row>
    <row r="165" spans="1:13" ht="12.75">
      <c r="A165" s="186" t="s">
        <v>1602</v>
      </c>
      <c r="B165" s="186" t="s">
        <v>1521</v>
      </c>
      <c r="C165" s="186" t="s">
        <v>620</v>
      </c>
      <c r="D165" s="187">
        <v>4501</v>
      </c>
      <c r="E165" s="186" t="s">
        <v>1508</v>
      </c>
      <c r="F165" s="186" t="s">
        <v>613</v>
      </c>
      <c r="G165" s="186" t="s">
        <v>613</v>
      </c>
      <c r="H165" s="186" t="s">
        <v>888</v>
      </c>
      <c r="I165" s="186" t="s">
        <v>896</v>
      </c>
      <c r="J165" s="186" t="s">
        <v>1596</v>
      </c>
      <c r="K165" s="186" t="s">
        <v>831</v>
      </c>
      <c r="L165" s="186" t="s">
        <v>876</v>
      </c>
      <c r="M165" s="184">
        <v>229.4</v>
      </c>
    </row>
    <row r="166" spans="1:13" ht="12.75">
      <c r="A166" s="186" t="s">
        <v>1626</v>
      </c>
      <c r="B166" s="186" t="s">
        <v>1627</v>
      </c>
      <c r="C166" s="186" t="s">
        <v>620</v>
      </c>
      <c r="D166" s="187">
        <v>4502</v>
      </c>
      <c r="E166" s="186" t="s">
        <v>1609</v>
      </c>
      <c r="F166" s="186" t="s">
        <v>955</v>
      </c>
      <c r="G166" s="186" t="s">
        <v>613</v>
      </c>
      <c r="H166" s="186" t="s">
        <v>888</v>
      </c>
      <c r="I166" s="186" t="s">
        <v>901</v>
      </c>
      <c r="J166" s="186" t="s">
        <v>956</v>
      </c>
      <c r="K166" s="186" t="s">
        <v>818</v>
      </c>
      <c r="L166" s="186" t="s">
        <v>891</v>
      </c>
      <c r="M166" s="184">
        <v>159.7</v>
      </c>
    </row>
    <row r="167" spans="1:13" ht="12.75">
      <c r="A167" s="186" t="s">
        <v>1624</v>
      </c>
      <c r="B167" s="186" t="s">
        <v>1625</v>
      </c>
      <c r="C167" s="186" t="s">
        <v>620</v>
      </c>
      <c r="D167" s="187">
        <v>4502</v>
      </c>
      <c r="E167" s="186" t="s">
        <v>1609</v>
      </c>
      <c r="F167" s="186" t="s">
        <v>955</v>
      </c>
      <c r="G167" s="186" t="s">
        <v>613</v>
      </c>
      <c r="H167" s="186" t="s">
        <v>888</v>
      </c>
      <c r="I167" s="186" t="s">
        <v>901</v>
      </c>
      <c r="J167" s="186" t="s">
        <v>956</v>
      </c>
      <c r="K167" s="186" t="s">
        <v>839</v>
      </c>
      <c r="L167" s="186" t="s">
        <v>891</v>
      </c>
      <c r="M167" s="184">
        <v>111.8</v>
      </c>
    </row>
    <row r="168" spans="1:13" ht="12.75">
      <c r="A168" s="186" t="s">
        <v>1616</v>
      </c>
      <c r="B168" s="186" t="s">
        <v>1617</v>
      </c>
      <c r="C168" s="186" t="s">
        <v>620</v>
      </c>
      <c r="D168" s="187">
        <v>4502</v>
      </c>
      <c r="E168" s="186" t="s">
        <v>1609</v>
      </c>
      <c r="F168" s="186" t="s">
        <v>955</v>
      </c>
      <c r="G168" s="186" t="s">
        <v>613</v>
      </c>
      <c r="H168" s="186" t="s">
        <v>888</v>
      </c>
      <c r="I168" s="186" t="s">
        <v>901</v>
      </c>
      <c r="J168" s="186" t="s">
        <v>956</v>
      </c>
      <c r="K168" s="186" t="s">
        <v>817</v>
      </c>
      <c r="L168" s="186" t="s">
        <v>891</v>
      </c>
      <c r="M168" s="184">
        <v>499</v>
      </c>
    </row>
    <row r="169" spans="1:13" ht="12.75">
      <c r="A169" s="186" t="s">
        <v>1612</v>
      </c>
      <c r="B169" s="186" t="s">
        <v>1613</v>
      </c>
      <c r="C169" s="186" t="s">
        <v>620</v>
      </c>
      <c r="D169" s="187">
        <v>4502</v>
      </c>
      <c r="E169" s="186" t="s">
        <v>1609</v>
      </c>
      <c r="F169" s="186" t="s">
        <v>955</v>
      </c>
      <c r="G169" s="186" t="s">
        <v>613</v>
      </c>
      <c r="H169" s="186" t="s">
        <v>888</v>
      </c>
      <c r="I169" s="186" t="s">
        <v>901</v>
      </c>
      <c r="J169" s="186" t="s">
        <v>956</v>
      </c>
      <c r="K169" s="186" t="s">
        <v>816</v>
      </c>
      <c r="L169" s="186" t="s">
        <v>891</v>
      </c>
      <c r="M169" s="184">
        <v>748.5</v>
      </c>
    </row>
    <row r="170" spans="1:13" ht="12.75">
      <c r="A170" s="186" t="s">
        <v>1620</v>
      </c>
      <c r="B170" s="186" t="s">
        <v>1621</v>
      </c>
      <c r="C170" s="186" t="s">
        <v>620</v>
      </c>
      <c r="D170" s="187">
        <v>4502</v>
      </c>
      <c r="E170" s="186" t="s">
        <v>1609</v>
      </c>
      <c r="F170" s="186" t="s">
        <v>955</v>
      </c>
      <c r="G170" s="186" t="s">
        <v>613</v>
      </c>
      <c r="H170" s="186" t="s">
        <v>888</v>
      </c>
      <c r="I170" s="186" t="s">
        <v>901</v>
      </c>
      <c r="J170" s="186" t="s">
        <v>956</v>
      </c>
      <c r="K170" s="186" t="s">
        <v>831</v>
      </c>
      <c r="L170" s="186" t="s">
        <v>891</v>
      </c>
      <c r="M170" s="184">
        <v>399.2</v>
      </c>
    </row>
    <row r="171" spans="1:13" ht="12.75">
      <c r="A171" s="186" t="s">
        <v>1622</v>
      </c>
      <c r="B171" s="186" t="s">
        <v>1623</v>
      </c>
      <c r="C171" s="186" t="s">
        <v>620</v>
      </c>
      <c r="D171" s="187">
        <v>4502</v>
      </c>
      <c r="E171" s="186" t="s">
        <v>1609</v>
      </c>
      <c r="F171" s="186" t="s">
        <v>955</v>
      </c>
      <c r="G171" s="186" t="s">
        <v>613</v>
      </c>
      <c r="H171" s="186" t="s">
        <v>888</v>
      </c>
      <c r="I171" s="186" t="s">
        <v>901</v>
      </c>
      <c r="J171" s="186" t="s">
        <v>956</v>
      </c>
      <c r="K171" s="186" t="s">
        <v>818</v>
      </c>
      <c r="L171" s="186" t="s">
        <v>876</v>
      </c>
      <c r="M171" s="184">
        <v>99.8</v>
      </c>
    </row>
    <row r="172" spans="1:13" ht="12.75">
      <c r="A172" s="186" t="s">
        <v>1607</v>
      </c>
      <c r="B172" s="186" t="s">
        <v>1608</v>
      </c>
      <c r="C172" s="186" t="s">
        <v>620</v>
      </c>
      <c r="D172" s="187">
        <v>4502</v>
      </c>
      <c r="E172" s="186" t="s">
        <v>1609</v>
      </c>
      <c r="F172" s="186" t="s">
        <v>955</v>
      </c>
      <c r="G172" s="186" t="s">
        <v>613</v>
      </c>
      <c r="H172" s="186" t="s">
        <v>888</v>
      </c>
      <c r="I172" s="186" t="s">
        <v>901</v>
      </c>
      <c r="J172" s="186" t="s">
        <v>956</v>
      </c>
      <c r="K172" s="186" t="s">
        <v>839</v>
      </c>
      <c r="L172" s="186" t="s">
        <v>876</v>
      </c>
      <c r="M172" s="184">
        <v>69.9</v>
      </c>
    </row>
    <row r="173" spans="1:13" ht="12.75">
      <c r="A173" s="186" t="s">
        <v>1614</v>
      </c>
      <c r="B173" s="186" t="s">
        <v>1615</v>
      </c>
      <c r="C173" s="186" t="s">
        <v>620</v>
      </c>
      <c r="D173" s="187">
        <v>4502</v>
      </c>
      <c r="E173" s="186" t="s">
        <v>1609</v>
      </c>
      <c r="F173" s="186" t="s">
        <v>955</v>
      </c>
      <c r="G173" s="186" t="s">
        <v>613</v>
      </c>
      <c r="H173" s="186" t="s">
        <v>888</v>
      </c>
      <c r="I173" s="186" t="s">
        <v>901</v>
      </c>
      <c r="J173" s="186" t="s">
        <v>956</v>
      </c>
      <c r="K173" s="186" t="s">
        <v>817</v>
      </c>
      <c r="L173" s="186" t="s">
        <v>876</v>
      </c>
      <c r="M173" s="184">
        <v>299.4</v>
      </c>
    </row>
    <row r="174" spans="1:13" ht="12.75">
      <c r="A174" s="186" t="s">
        <v>1610</v>
      </c>
      <c r="B174" s="186" t="s">
        <v>1611</v>
      </c>
      <c r="C174" s="186" t="s">
        <v>620</v>
      </c>
      <c r="D174" s="187">
        <v>4502</v>
      </c>
      <c r="E174" s="186" t="s">
        <v>1609</v>
      </c>
      <c r="F174" s="186" t="s">
        <v>955</v>
      </c>
      <c r="G174" s="186" t="s">
        <v>613</v>
      </c>
      <c r="H174" s="186" t="s">
        <v>888</v>
      </c>
      <c r="I174" s="186" t="s">
        <v>901</v>
      </c>
      <c r="J174" s="186" t="s">
        <v>956</v>
      </c>
      <c r="K174" s="186" t="s">
        <v>816</v>
      </c>
      <c r="L174" s="186" t="s">
        <v>876</v>
      </c>
      <c r="M174" s="184">
        <v>499</v>
      </c>
    </row>
    <row r="175" spans="1:13" ht="12.75">
      <c r="A175" s="186" t="s">
        <v>1618</v>
      </c>
      <c r="B175" s="186" t="s">
        <v>1619</v>
      </c>
      <c r="C175" s="186" t="s">
        <v>620</v>
      </c>
      <c r="D175" s="187">
        <v>4502</v>
      </c>
      <c r="E175" s="186" t="s">
        <v>1609</v>
      </c>
      <c r="F175" s="186" t="s">
        <v>955</v>
      </c>
      <c r="G175" s="186" t="s">
        <v>613</v>
      </c>
      <c r="H175" s="186" t="s">
        <v>888</v>
      </c>
      <c r="I175" s="186" t="s">
        <v>901</v>
      </c>
      <c r="J175" s="186" t="s">
        <v>956</v>
      </c>
      <c r="K175" s="186" t="s">
        <v>831</v>
      </c>
      <c r="L175" s="186" t="s">
        <v>876</v>
      </c>
      <c r="M175" s="184">
        <v>249.5</v>
      </c>
    </row>
    <row r="176" spans="1:13" ht="12.75">
      <c r="A176" s="186" t="s">
        <v>1637</v>
      </c>
      <c r="B176" s="186" t="s">
        <v>1627</v>
      </c>
      <c r="C176" s="186" t="s">
        <v>620</v>
      </c>
      <c r="D176" s="187">
        <v>4502</v>
      </c>
      <c r="E176" s="186" t="s">
        <v>1609</v>
      </c>
      <c r="F176" s="186" t="s">
        <v>955</v>
      </c>
      <c r="G176" s="186" t="s">
        <v>613</v>
      </c>
      <c r="H176" s="186" t="s">
        <v>888</v>
      </c>
      <c r="I176" s="186" t="s">
        <v>1102</v>
      </c>
      <c r="J176" s="186" t="s">
        <v>1129</v>
      </c>
      <c r="K176" s="186" t="s">
        <v>818</v>
      </c>
      <c r="L176" s="186" t="s">
        <v>891</v>
      </c>
      <c r="M176" s="184">
        <v>149.4</v>
      </c>
    </row>
    <row r="177" spans="1:13" ht="12.75">
      <c r="A177" s="186" t="s">
        <v>1636</v>
      </c>
      <c r="B177" s="186" t="s">
        <v>1625</v>
      </c>
      <c r="C177" s="186" t="s">
        <v>620</v>
      </c>
      <c r="D177" s="187">
        <v>4502</v>
      </c>
      <c r="E177" s="186" t="s">
        <v>1609</v>
      </c>
      <c r="F177" s="186" t="s">
        <v>955</v>
      </c>
      <c r="G177" s="186" t="s">
        <v>613</v>
      </c>
      <c r="H177" s="186" t="s">
        <v>888</v>
      </c>
      <c r="I177" s="186" t="s">
        <v>1102</v>
      </c>
      <c r="J177" s="186" t="s">
        <v>1129</v>
      </c>
      <c r="K177" s="186" t="s">
        <v>839</v>
      </c>
      <c r="L177" s="186" t="s">
        <v>891</v>
      </c>
      <c r="M177" s="184">
        <v>104.6</v>
      </c>
    </row>
    <row r="178" spans="1:13" ht="12.75">
      <c r="A178" s="186" t="s">
        <v>1632</v>
      </c>
      <c r="B178" s="186" t="s">
        <v>1617</v>
      </c>
      <c r="C178" s="186" t="s">
        <v>620</v>
      </c>
      <c r="D178" s="187">
        <v>4502</v>
      </c>
      <c r="E178" s="186" t="s">
        <v>1609</v>
      </c>
      <c r="F178" s="186" t="s">
        <v>955</v>
      </c>
      <c r="G178" s="186" t="s">
        <v>613</v>
      </c>
      <c r="H178" s="186" t="s">
        <v>888</v>
      </c>
      <c r="I178" s="186" t="s">
        <v>1102</v>
      </c>
      <c r="J178" s="186" t="s">
        <v>1129</v>
      </c>
      <c r="K178" s="186" t="s">
        <v>817</v>
      </c>
      <c r="L178" s="186" t="s">
        <v>891</v>
      </c>
      <c r="M178" s="184">
        <v>466.9</v>
      </c>
    </row>
    <row r="179" spans="1:13" ht="12.75">
      <c r="A179" s="186" t="s">
        <v>1630</v>
      </c>
      <c r="B179" s="186" t="s">
        <v>1613</v>
      </c>
      <c r="C179" s="186" t="s">
        <v>620</v>
      </c>
      <c r="D179" s="187">
        <v>4502</v>
      </c>
      <c r="E179" s="186" t="s">
        <v>1609</v>
      </c>
      <c r="F179" s="186" t="s">
        <v>955</v>
      </c>
      <c r="G179" s="186" t="s">
        <v>613</v>
      </c>
      <c r="H179" s="186" t="s">
        <v>888</v>
      </c>
      <c r="I179" s="186" t="s">
        <v>1102</v>
      </c>
      <c r="J179" s="186" t="s">
        <v>1129</v>
      </c>
      <c r="K179" s="186" t="s">
        <v>816</v>
      </c>
      <c r="L179" s="186" t="s">
        <v>891</v>
      </c>
      <c r="M179" s="184">
        <v>700.4</v>
      </c>
    </row>
    <row r="180" spans="1:13" ht="12.75">
      <c r="A180" s="186" t="s">
        <v>1634</v>
      </c>
      <c r="B180" s="186" t="s">
        <v>1621</v>
      </c>
      <c r="C180" s="186" t="s">
        <v>620</v>
      </c>
      <c r="D180" s="187">
        <v>4502</v>
      </c>
      <c r="E180" s="186" t="s">
        <v>1609</v>
      </c>
      <c r="F180" s="186" t="s">
        <v>955</v>
      </c>
      <c r="G180" s="186" t="s">
        <v>613</v>
      </c>
      <c r="H180" s="186" t="s">
        <v>888</v>
      </c>
      <c r="I180" s="186" t="s">
        <v>1102</v>
      </c>
      <c r="J180" s="186" t="s">
        <v>1129</v>
      </c>
      <c r="K180" s="186" t="s">
        <v>831</v>
      </c>
      <c r="L180" s="186" t="s">
        <v>891</v>
      </c>
      <c r="M180" s="184">
        <v>373.5</v>
      </c>
    </row>
    <row r="181" spans="1:13" ht="12.75">
      <c r="A181" s="186" t="s">
        <v>1635</v>
      </c>
      <c r="B181" s="186" t="s">
        <v>1623</v>
      </c>
      <c r="C181" s="186" t="s">
        <v>620</v>
      </c>
      <c r="D181" s="187">
        <v>4502</v>
      </c>
      <c r="E181" s="186" t="s">
        <v>1609</v>
      </c>
      <c r="F181" s="186" t="s">
        <v>955</v>
      </c>
      <c r="G181" s="186" t="s">
        <v>613</v>
      </c>
      <c r="H181" s="186" t="s">
        <v>888</v>
      </c>
      <c r="I181" s="186" t="s">
        <v>1102</v>
      </c>
      <c r="J181" s="186" t="s">
        <v>1129</v>
      </c>
      <c r="K181" s="186" t="s">
        <v>818</v>
      </c>
      <c r="L181" s="186" t="s">
        <v>876</v>
      </c>
      <c r="M181" s="184">
        <v>93.4</v>
      </c>
    </row>
    <row r="182" spans="1:13" ht="12.75">
      <c r="A182" s="186" t="s">
        <v>1628</v>
      </c>
      <c r="B182" s="186" t="s">
        <v>1608</v>
      </c>
      <c r="C182" s="186" t="s">
        <v>620</v>
      </c>
      <c r="D182" s="187">
        <v>4502</v>
      </c>
      <c r="E182" s="186" t="s">
        <v>1609</v>
      </c>
      <c r="F182" s="186" t="s">
        <v>955</v>
      </c>
      <c r="G182" s="186" t="s">
        <v>613</v>
      </c>
      <c r="H182" s="186" t="s">
        <v>888</v>
      </c>
      <c r="I182" s="186" t="s">
        <v>1102</v>
      </c>
      <c r="J182" s="186" t="s">
        <v>1129</v>
      </c>
      <c r="K182" s="186" t="s">
        <v>839</v>
      </c>
      <c r="L182" s="186" t="s">
        <v>876</v>
      </c>
      <c r="M182" s="184">
        <v>65.4</v>
      </c>
    </row>
    <row r="183" spans="1:13" ht="12.75">
      <c r="A183" s="186" t="s">
        <v>1631</v>
      </c>
      <c r="B183" s="186" t="s">
        <v>1615</v>
      </c>
      <c r="C183" s="186" t="s">
        <v>620</v>
      </c>
      <c r="D183" s="187">
        <v>4502</v>
      </c>
      <c r="E183" s="186" t="s">
        <v>1609</v>
      </c>
      <c r="F183" s="186" t="s">
        <v>955</v>
      </c>
      <c r="G183" s="186" t="s">
        <v>613</v>
      </c>
      <c r="H183" s="186" t="s">
        <v>888</v>
      </c>
      <c r="I183" s="186" t="s">
        <v>1102</v>
      </c>
      <c r="J183" s="186" t="s">
        <v>1129</v>
      </c>
      <c r="K183" s="186" t="s">
        <v>817</v>
      </c>
      <c r="L183" s="186" t="s">
        <v>876</v>
      </c>
      <c r="M183" s="184">
        <v>280.1</v>
      </c>
    </row>
    <row r="184" spans="1:13" ht="12.75">
      <c r="A184" s="186" t="s">
        <v>1629</v>
      </c>
      <c r="B184" s="186" t="s">
        <v>1611</v>
      </c>
      <c r="C184" s="186" t="s">
        <v>620</v>
      </c>
      <c r="D184" s="187">
        <v>4502</v>
      </c>
      <c r="E184" s="186" t="s">
        <v>1609</v>
      </c>
      <c r="F184" s="186" t="s">
        <v>955</v>
      </c>
      <c r="G184" s="186" t="s">
        <v>613</v>
      </c>
      <c r="H184" s="186" t="s">
        <v>888</v>
      </c>
      <c r="I184" s="186" t="s">
        <v>1102</v>
      </c>
      <c r="J184" s="186" t="s">
        <v>1129</v>
      </c>
      <c r="K184" s="186" t="s">
        <v>816</v>
      </c>
      <c r="L184" s="186" t="s">
        <v>876</v>
      </c>
      <c r="M184" s="184">
        <v>466.9</v>
      </c>
    </row>
    <row r="185" spans="1:13" ht="12.75">
      <c r="A185" s="186" t="s">
        <v>1633</v>
      </c>
      <c r="B185" s="186" t="s">
        <v>1619</v>
      </c>
      <c r="C185" s="186" t="s">
        <v>620</v>
      </c>
      <c r="D185" s="187">
        <v>4502</v>
      </c>
      <c r="E185" s="186" t="s">
        <v>1609</v>
      </c>
      <c r="F185" s="186" t="s">
        <v>955</v>
      </c>
      <c r="G185" s="186" t="s">
        <v>613</v>
      </c>
      <c r="H185" s="186" t="s">
        <v>888</v>
      </c>
      <c r="I185" s="186" t="s">
        <v>1102</v>
      </c>
      <c r="J185" s="186" t="s">
        <v>1129</v>
      </c>
      <c r="K185" s="186" t="s">
        <v>831</v>
      </c>
      <c r="L185" s="186" t="s">
        <v>876</v>
      </c>
      <c r="M185" s="184">
        <v>233.5</v>
      </c>
    </row>
    <row r="186" spans="1:13" ht="12.75">
      <c r="A186" s="186" t="s">
        <v>1647</v>
      </c>
      <c r="B186" s="186" t="s">
        <v>1627</v>
      </c>
      <c r="C186" s="186" t="s">
        <v>620</v>
      </c>
      <c r="D186" s="187">
        <v>4502</v>
      </c>
      <c r="E186" s="186" t="s">
        <v>1609</v>
      </c>
      <c r="F186" s="186" t="s">
        <v>955</v>
      </c>
      <c r="G186" s="186" t="s">
        <v>613</v>
      </c>
      <c r="H186" s="186" t="s">
        <v>888</v>
      </c>
      <c r="I186" s="186" t="s">
        <v>1161</v>
      </c>
      <c r="J186" s="186" t="s">
        <v>1188</v>
      </c>
      <c r="K186" s="186" t="s">
        <v>818</v>
      </c>
      <c r="L186" s="186" t="s">
        <v>891</v>
      </c>
      <c r="M186" s="184">
        <v>139.8</v>
      </c>
    </row>
    <row r="187" spans="1:13" ht="12.75">
      <c r="A187" s="186" t="s">
        <v>1646</v>
      </c>
      <c r="B187" s="186" t="s">
        <v>1625</v>
      </c>
      <c r="C187" s="186" t="s">
        <v>620</v>
      </c>
      <c r="D187" s="187">
        <v>4502</v>
      </c>
      <c r="E187" s="186" t="s">
        <v>1609</v>
      </c>
      <c r="F187" s="186" t="s">
        <v>955</v>
      </c>
      <c r="G187" s="186" t="s">
        <v>613</v>
      </c>
      <c r="H187" s="186" t="s">
        <v>888</v>
      </c>
      <c r="I187" s="186" t="s">
        <v>1161</v>
      </c>
      <c r="J187" s="186" t="s">
        <v>1188</v>
      </c>
      <c r="K187" s="186" t="s">
        <v>839</v>
      </c>
      <c r="L187" s="186" t="s">
        <v>891</v>
      </c>
      <c r="M187" s="184">
        <v>97.8</v>
      </c>
    </row>
    <row r="188" spans="1:13" ht="12.75">
      <c r="A188" s="186" t="s">
        <v>1642</v>
      </c>
      <c r="B188" s="186" t="s">
        <v>1617</v>
      </c>
      <c r="C188" s="186" t="s">
        <v>620</v>
      </c>
      <c r="D188" s="187">
        <v>4502</v>
      </c>
      <c r="E188" s="186" t="s">
        <v>1609</v>
      </c>
      <c r="F188" s="186" t="s">
        <v>955</v>
      </c>
      <c r="G188" s="186" t="s">
        <v>613</v>
      </c>
      <c r="H188" s="186" t="s">
        <v>888</v>
      </c>
      <c r="I188" s="186" t="s">
        <v>1161</v>
      </c>
      <c r="J188" s="186" t="s">
        <v>1188</v>
      </c>
      <c r="K188" s="186" t="s">
        <v>817</v>
      </c>
      <c r="L188" s="186" t="s">
        <v>891</v>
      </c>
      <c r="M188" s="184">
        <v>436.8</v>
      </c>
    </row>
    <row r="189" spans="1:13" ht="12.75">
      <c r="A189" s="186" t="s">
        <v>1640</v>
      </c>
      <c r="B189" s="186" t="s">
        <v>1613</v>
      </c>
      <c r="C189" s="186" t="s">
        <v>620</v>
      </c>
      <c r="D189" s="187">
        <v>4502</v>
      </c>
      <c r="E189" s="186" t="s">
        <v>1609</v>
      </c>
      <c r="F189" s="186" t="s">
        <v>955</v>
      </c>
      <c r="G189" s="186" t="s">
        <v>613</v>
      </c>
      <c r="H189" s="186" t="s">
        <v>888</v>
      </c>
      <c r="I189" s="186" t="s">
        <v>1161</v>
      </c>
      <c r="J189" s="186" t="s">
        <v>1188</v>
      </c>
      <c r="K189" s="186" t="s">
        <v>816</v>
      </c>
      <c r="L189" s="186" t="s">
        <v>891</v>
      </c>
      <c r="M189" s="184">
        <v>655.2</v>
      </c>
    </row>
    <row r="190" spans="1:13" ht="12.75">
      <c r="A190" s="186" t="s">
        <v>1644</v>
      </c>
      <c r="B190" s="186" t="s">
        <v>1621</v>
      </c>
      <c r="C190" s="186" t="s">
        <v>620</v>
      </c>
      <c r="D190" s="187">
        <v>4502</v>
      </c>
      <c r="E190" s="186" t="s">
        <v>1609</v>
      </c>
      <c r="F190" s="186" t="s">
        <v>955</v>
      </c>
      <c r="G190" s="186" t="s">
        <v>613</v>
      </c>
      <c r="H190" s="186" t="s">
        <v>888</v>
      </c>
      <c r="I190" s="186" t="s">
        <v>1161</v>
      </c>
      <c r="J190" s="186" t="s">
        <v>1188</v>
      </c>
      <c r="K190" s="186" t="s">
        <v>831</v>
      </c>
      <c r="L190" s="186" t="s">
        <v>891</v>
      </c>
      <c r="M190" s="184">
        <v>349.5</v>
      </c>
    </row>
    <row r="191" spans="1:13" ht="12.75">
      <c r="A191" s="186" t="s">
        <v>1645</v>
      </c>
      <c r="B191" s="186" t="s">
        <v>1623</v>
      </c>
      <c r="C191" s="186" t="s">
        <v>620</v>
      </c>
      <c r="D191" s="187">
        <v>4502</v>
      </c>
      <c r="E191" s="186" t="s">
        <v>1609</v>
      </c>
      <c r="F191" s="186" t="s">
        <v>955</v>
      </c>
      <c r="G191" s="186" t="s">
        <v>613</v>
      </c>
      <c r="H191" s="186" t="s">
        <v>888</v>
      </c>
      <c r="I191" s="186" t="s">
        <v>1161</v>
      </c>
      <c r="J191" s="186" t="s">
        <v>1188</v>
      </c>
      <c r="K191" s="186" t="s">
        <v>818</v>
      </c>
      <c r="L191" s="186" t="s">
        <v>876</v>
      </c>
      <c r="M191" s="184">
        <v>87.4</v>
      </c>
    </row>
    <row r="192" spans="1:13" ht="12.75">
      <c r="A192" s="186" t="s">
        <v>1638</v>
      </c>
      <c r="B192" s="186" t="s">
        <v>1608</v>
      </c>
      <c r="C192" s="186" t="s">
        <v>620</v>
      </c>
      <c r="D192" s="187">
        <v>4502</v>
      </c>
      <c r="E192" s="186" t="s">
        <v>1609</v>
      </c>
      <c r="F192" s="186" t="s">
        <v>955</v>
      </c>
      <c r="G192" s="186" t="s">
        <v>613</v>
      </c>
      <c r="H192" s="186" t="s">
        <v>888</v>
      </c>
      <c r="I192" s="186" t="s">
        <v>1161</v>
      </c>
      <c r="J192" s="186" t="s">
        <v>1188</v>
      </c>
      <c r="K192" s="186" t="s">
        <v>839</v>
      </c>
      <c r="L192" s="186" t="s">
        <v>876</v>
      </c>
      <c r="M192" s="184">
        <v>61.2</v>
      </c>
    </row>
    <row r="193" spans="1:13" ht="12.75">
      <c r="A193" s="186" t="s">
        <v>1641</v>
      </c>
      <c r="B193" s="186" t="s">
        <v>1615</v>
      </c>
      <c r="C193" s="186" t="s">
        <v>620</v>
      </c>
      <c r="D193" s="187">
        <v>4502</v>
      </c>
      <c r="E193" s="186" t="s">
        <v>1609</v>
      </c>
      <c r="F193" s="186" t="s">
        <v>955</v>
      </c>
      <c r="G193" s="186" t="s">
        <v>613</v>
      </c>
      <c r="H193" s="186" t="s">
        <v>888</v>
      </c>
      <c r="I193" s="186" t="s">
        <v>1161</v>
      </c>
      <c r="J193" s="186" t="s">
        <v>1188</v>
      </c>
      <c r="K193" s="186" t="s">
        <v>817</v>
      </c>
      <c r="L193" s="186" t="s">
        <v>876</v>
      </c>
      <c r="M193" s="184">
        <v>262.1</v>
      </c>
    </row>
    <row r="194" spans="1:13" ht="12.75">
      <c r="A194" s="186" t="s">
        <v>1639</v>
      </c>
      <c r="B194" s="186" t="s">
        <v>1611</v>
      </c>
      <c r="C194" s="186" t="s">
        <v>620</v>
      </c>
      <c r="D194" s="187">
        <v>4502</v>
      </c>
      <c r="E194" s="186" t="s">
        <v>1609</v>
      </c>
      <c r="F194" s="186" t="s">
        <v>955</v>
      </c>
      <c r="G194" s="186" t="s">
        <v>613</v>
      </c>
      <c r="H194" s="186" t="s">
        <v>888</v>
      </c>
      <c r="I194" s="186" t="s">
        <v>1161</v>
      </c>
      <c r="J194" s="186" t="s">
        <v>1188</v>
      </c>
      <c r="K194" s="186" t="s">
        <v>816</v>
      </c>
      <c r="L194" s="186" t="s">
        <v>876</v>
      </c>
      <c r="M194" s="184">
        <v>436.8</v>
      </c>
    </row>
    <row r="195" spans="1:13" ht="12.75">
      <c r="A195" s="186" t="s">
        <v>1643</v>
      </c>
      <c r="B195" s="186" t="s">
        <v>1619</v>
      </c>
      <c r="C195" s="186" t="s">
        <v>620</v>
      </c>
      <c r="D195" s="187">
        <v>4502</v>
      </c>
      <c r="E195" s="186" t="s">
        <v>1609</v>
      </c>
      <c r="F195" s="186" t="s">
        <v>955</v>
      </c>
      <c r="G195" s="186" t="s">
        <v>613</v>
      </c>
      <c r="H195" s="186" t="s">
        <v>888</v>
      </c>
      <c r="I195" s="186" t="s">
        <v>1161</v>
      </c>
      <c r="J195" s="186" t="s">
        <v>1188</v>
      </c>
      <c r="K195" s="186" t="s">
        <v>831</v>
      </c>
      <c r="L195" s="186" t="s">
        <v>876</v>
      </c>
      <c r="M195" s="184">
        <v>218.4</v>
      </c>
    </row>
    <row r="196" spans="1:13" ht="12.75">
      <c r="A196" s="186" t="s">
        <v>1657</v>
      </c>
      <c r="B196" s="186" t="s">
        <v>1627</v>
      </c>
      <c r="C196" s="186" t="s">
        <v>620</v>
      </c>
      <c r="D196" s="187">
        <v>4502</v>
      </c>
      <c r="E196" s="186" t="s">
        <v>1609</v>
      </c>
      <c r="F196" s="186" t="s">
        <v>955</v>
      </c>
      <c r="G196" s="186" t="s">
        <v>613</v>
      </c>
      <c r="H196" s="186" t="s">
        <v>888</v>
      </c>
      <c r="I196" s="186" t="s">
        <v>1220</v>
      </c>
      <c r="J196" s="186" t="s">
        <v>1247</v>
      </c>
      <c r="K196" s="186" t="s">
        <v>818</v>
      </c>
      <c r="L196" s="186" t="s">
        <v>891</v>
      </c>
      <c r="M196" s="184">
        <v>130.8</v>
      </c>
    </row>
    <row r="197" spans="1:13" ht="12.75">
      <c r="A197" s="186" t="s">
        <v>1656</v>
      </c>
      <c r="B197" s="186" t="s">
        <v>1625</v>
      </c>
      <c r="C197" s="186" t="s">
        <v>620</v>
      </c>
      <c r="D197" s="187">
        <v>4502</v>
      </c>
      <c r="E197" s="186" t="s">
        <v>1609</v>
      </c>
      <c r="F197" s="186" t="s">
        <v>955</v>
      </c>
      <c r="G197" s="186" t="s">
        <v>613</v>
      </c>
      <c r="H197" s="186" t="s">
        <v>888</v>
      </c>
      <c r="I197" s="186" t="s">
        <v>1220</v>
      </c>
      <c r="J197" s="186" t="s">
        <v>1247</v>
      </c>
      <c r="K197" s="186" t="s">
        <v>839</v>
      </c>
      <c r="L197" s="186" t="s">
        <v>891</v>
      </c>
      <c r="M197" s="184">
        <v>91.5</v>
      </c>
    </row>
    <row r="198" spans="1:13" ht="12.75">
      <c r="A198" s="186" t="s">
        <v>1652</v>
      </c>
      <c r="B198" s="186" t="s">
        <v>1617</v>
      </c>
      <c r="C198" s="186" t="s">
        <v>620</v>
      </c>
      <c r="D198" s="187">
        <v>4502</v>
      </c>
      <c r="E198" s="186" t="s">
        <v>1609</v>
      </c>
      <c r="F198" s="186" t="s">
        <v>955</v>
      </c>
      <c r="G198" s="186" t="s">
        <v>613</v>
      </c>
      <c r="H198" s="186" t="s">
        <v>888</v>
      </c>
      <c r="I198" s="186" t="s">
        <v>1220</v>
      </c>
      <c r="J198" s="186" t="s">
        <v>1247</v>
      </c>
      <c r="K198" s="186" t="s">
        <v>817</v>
      </c>
      <c r="L198" s="186" t="s">
        <v>891</v>
      </c>
      <c r="M198" s="184">
        <v>408.7</v>
      </c>
    </row>
    <row r="199" spans="1:13" ht="12.75">
      <c r="A199" s="186" t="s">
        <v>1650</v>
      </c>
      <c r="B199" s="186" t="s">
        <v>1613</v>
      </c>
      <c r="C199" s="186" t="s">
        <v>620</v>
      </c>
      <c r="D199" s="187">
        <v>4502</v>
      </c>
      <c r="E199" s="186" t="s">
        <v>1609</v>
      </c>
      <c r="F199" s="186" t="s">
        <v>955</v>
      </c>
      <c r="G199" s="186" t="s">
        <v>613</v>
      </c>
      <c r="H199" s="186" t="s">
        <v>888</v>
      </c>
      <c r="I199" s="186" t="s">
        <v>1220</v>
      </c>
      <c r="J199" s="186" t="s">
        <v>1247</v>
      </c>
      <c r="K199" s="186" t="s">
        <v>816</v>
      </c>
      <c r="L199" s="186" t="s">
        <v>891</v>
      </c>
      <c r="M199" s="184">
        <v>613</v>
      </c>
    </row>
    <row r="200" spans="1:13" ht="12.75">
      <c r="A200" s="186" t="s">
        <v>1654</v>
      </c>
      <c r="B200" s="186" t="s">
        <v>1621</v>
      </c>
      <c r="C200" s="186" t="s">
        <v>620</v>
      </c>
      <c r="D200" s="187">
        <v>4502</v>
      </c>
      <c r="E200" s="186" t="s">
        <v>1609</v>
      </c>
      <c r="F200" s="186" t="s">
        <v>955</v>
      </c>
      <c r="G200" s="186" t="s">
        <v>613</v>
      </c>
      <c r="H200" s="186" t="s">
        <v>888</v>
      </c>
      <c r="I200" s="186" t="s">
        <v>1220</v>
      </c>
      <c r="J200" s="186" t="s">
        <v>1247</v>
      </c>
      <c r="K200" s="186" t="s">
        <v>831</v>
      </c>
      <c r="L200" s="186" t="s">
        <v>891</v>
      </c>
      <c r="M200" s="184">
        <v>326.9</v>
      </c>
    </row>
    <row r="201" spans="1:13" ht="12.75">
      <c r="A201" s="186" t="s">
        <v>1655</v>
      </c>
      <c r="B201" s="186" t="s">
        <v>1623</v>
      </c>
      <c r="C201" s="186" t="s">
        <v>620</v>
      </c>
      <c r="D201" s="187">
        <v>4502</v>
      </c>
      <c r="E201" s="186" t="s">
        <v>1609</v>
      </c>
      <c r="F201" s="186" t="s">
        <v>955</v>
      </c>
      <c r="G201" s="186" t="s">
        <v>613</v>
      </c>
      <c r="H201" s="186" t="s">
        <v>888</v>
      </c>
      <c r="I201" s="186" t="s">
        <v>1220</v>
      </c>
      <c r="J201" s="186" t="s">
        <v>1247</v>
      </c>
      <c r="K201" s="186" t="s">
        <v>818</v>
      </c>
      <c r="L201" s="186" t="s">
        <v>876</v>
      </c>
      <c r="M201" s="184">
        <v>81.7</v>
      </c>
    </row>
    <row r="202" spans="1:13" ht="12.75">
      <c r="A202" s="186" t="s">
        <v>1648</v>
      </c>
      <c r="B202" s="186" t="s">
        <v>1608</v>
      </c>
      <c r="C202" s="186" t="s">
        <v>620</v>
      </c>
      <c r="D202" s="187">
        <v>4502</v>
      </c>
      <c r="E202" s="186" t="s">
        <v>1609</v>
      </c>
      <c r="F202" s="186" t="s">
        <v>955</v>
      </c>
      <c r="G202" s="186" t="s">
        <v>613</v>
      </c>
      <c r="H202" s="186" t="s">
        <v>888</v>
      </c>
      <c r="I202" s="186" t="s">
        <v>1220</v>
      </c>
      <c r="J202" s="186" t="s">
        <v>1247</v>
      </c>
      <c r="K202" s="186" t="s">
        <v>839</v>
      </c>
      <c r="L202" s="186" t="s">
        <v>876</v>
      </c>
      <c r="M202" s="184">
        <v>57.2</v>
      </c>
    </row>
    <row r="203" spans="1:13" ht="12.75">
      <c r="A203" s="186" t="s">
        <v>1651</v>
      </c>
      <c r="B203" s="186" t="s">
        <v>1615</v>
      </c>
      <c r="C203" s="186" t="s">
        <v>620</v>
      </c>
      <c r="D203" s="187">
        <v>4502</v>
      </c>
      <c r="E203" s="186" t="s">
        <v>1609</v>
      </c>
      <c r="F203" s="186" t="s">
        <v>955</v>
      </c>
      <c r="G203" s="186" t="s">
        <v>613</v>
      </c>
      <c r="H203" s="186" t="s">
        <v>888</v>
      </c>
      <c r="I203" s="186" t="s">
        <v>1220</v>
      </c>
      <c r="J203" s="186" t="s">
        <v>1247</v>
      </c>
      <c r="K203" s="186" t="s">
        <v>817</v>
      </c>
      <c r="L203" s="186" t="s">
        <v>876</v>
      </c>
      <c r="M203" s="184">
        <v>245.2</v>
      </c>
    </row>
    <row r="204" spans="1:13" ht="12.75">
      <c r="A204" s="186" t="s">
        <v>1649</v>
      </c>
      <c r="B204" s="186" t="s">
        <v>1611</v>
      </c>
      <c r="C204" s="186" t="s">
        <v>620</v>
      </c>
      <c r="D204" s="187">
        <v>4502</v>
      </c>
      <c r="E204" s="186" t="s">
        <v>1609</v>
      </c>
      <c r="F204" s="186" t="s">
        <v>955</v>
      </c>
      <c r="G204" s="186" t="s">
        <v>613</v>
      </c>
      <c r="H204" s="186" t="s">
        <v>888</v>
      </c>
      <c r="I204" s="186" t="s">
        <v>1220</v>
      </c>
      <c r="J204" s="186" t="s">
        <v>1247</v>
      </c>
      <c r="K204" s="186" t="s">
        <v>816</v>
      </c>
      <c r="L204" s="186" t="s">
        <v>876</v>
      </c>
      <c r="M204" s="184">
        <v>408.7</v>
      </c>
    </row>
    <row r="205" spans="1:13" ht="12.75">
      <c r="A205" s="186" t="s">
        <v>1653</v>
      </c>
      <c r="B205" s="186" t="s">
        <v>1619</v>
      </c>
      <c r="C205" s="186" t="s">
        <v>620</v>
      </c>
      <c r="D205" s="187">
        <v>4502</v>
      </c>
      <c r="E205" s="186" t="s">
        <v>1609</v>
      </c>
      <c r="F205" s="186" t="s">
        <v>955</v>
      </c>
      <c r="G205" s="186" t="s">
        <v>613</v>
      </c>
      <c r="H205" s="186" t="s">
        <v>888</v>
      </c>
      <c r="I205" s="186" t="s">
        <v>1220</v>
      </c>
      <c r="J205" s="186" t="s">
        <v>1247</v>
      </c>
      <c r="K205" s="186" t="s">
        <v>831</v>
      </c>
      <c r="L205" s="186" t="s">
        <v>876</v>
      </c>
      <c r="M205" s="184">
        <v>204.3</v>
      </c>
    </row>
    <row r="206" spans="1:13" ht="12.75">
      <c r="A206" s="186" t="s">
        <v>1667</v>
      </c>
      <c r="B206" s="186" t="s">
        <v>1627</v>
      </c>
      <c r="C206" s="186" t="s">
        <v>620</v>
      </c>
      <c r="D206" s="187">
        <v>4502</v>
      </c>
      <c r="E206" s="186" t="s">
        <v>1609</v>
      </c>
      <c r="F206" s="186" t="s">
        <v>955</v>
      </c>
      <c r="G206" s="186" t="s">
        <v>613</v>
      </c>
      <c r="H206" s="186" t="s">
        <v>888</v>
      </c>
      <c r="I206" s="186" t="s">
        <v>889</v>
      </c>
      <c r="J206" s="186" t="s">
        <v>1304</v>
      </c>
      <c r="K206" s="186" t="s">
        <v>818</v>
      </c>
      <c r="L206" s="186" t="s">
        <v>891</v>
      </c>
      <c r="M206" s="184">
        <v>122.4</v>
      </c>
    </row>
    <row r="207" spans="1:13" ht="12.75">
      <c r="A207" s="186" t="s">
        <v>1666</v>
      </c>
      <c r="B207" s="186" t="s">
        <v>1625</v>
      </c>
      <c r="C207" s="186" t="s">
        <v>620</v>
      </c>
      <c r="D207" s="187">
        <v>4502</v>
      </c>
      <c r="E207" s="186" t="s">
        <v>1609</v>
      </c>
      <c r="F207" s="186" t="s">
        <v>955</v>
      </c>
      <c r="G207" s="186" t="s">
        <v>613</v>
      </c>
      <c r="H207" s="186" t="s">
        <v>888</v>
      </c>
      <c r="I207" s="186" t="s">
        <v>889</v>
      </c>
      <c r="J207" s="186" t="s">
        <v>1304</v>
      </c>
      <c r="K207" s="186" t="s">
        <v>839</v>
      </c>
      <c r="L207" s="186" t="s">
        <v>891</v>
      </c>
      <c r="M207" s="184">
        <v>85.7</v>
      </c>
    </row>
    <row r="208" spans="1:13" ht="12.75">
      <c r="A208" s="186" t="s">
        <v>1662</v>
      </c>
      <c r="B208" s="186" t="s">
        <v>1617</v>
      </c>
      <c r="C208" s="186" t="s">
        <v>620</v>
      </c>
      <c r="D208" s="187">
        <v>4502</v>
      </c>
      <c r="E208" s="186" t="s">
        <v>1609</v>
      </c>
      <c r="F208" s="186" t="s">
        <v>955</v>
      </c>
      <c r="G208" s="186" t="s">
        <v>613</v>
      </c>
      <c r="H208" s="186" t="s">
        <v>888</v>
      </c>
      <c r="I208" s="186" t="s">
        <v>889</v>
      </c>
      <c r="J208" s="186" t="s">
        <v>1304</v>
      </c>
      <c r="K208" s="186" t="s">
        <v>817</v>
      </c>
      <c r="L208" s="186" t="s">
        <v>891</v>
      </c>
      <c r="M208" s="184">
        <v>382.4</v>
      </c>
    </row>
    <row r="209" spans="1:13" ht="12.75">
      <c r="A209" s="186" t="s">
        <v>1660</v>
      </c>
      <c r="B209" s="186" t="s">
        <v>1613</v>
      </c>
      <c r="C209" s="186" t="s">
        <v>620</v>
      </c>
      <c r="D209" s="187">
        <v>4502</v>
      </c>
      <c r="E209" s="186" t="s">
        <v>1609</v>
      </c>
      <c r="F209" s="186" t="s">
        <v>955</v>
      </c>
      <c r="G209" s="186" t="s">
        <v>613</v>
      </c>
      <c r="H209" s="186" t="s">
        <v>888</v>
      </c>
      <c r="I209" s="186" t="s">
        <v>889</v>
      </c>
      <c r="J209" s="186" t="s">
        <v>1304</v>
      </c>
      <c r="K209" s="186" t="s">
        <v>816</v>
      </c>
      <c r="L209" s="186" t="s">
        <v>891</v>
      </c>
      <c r="M209" s="184">
        <v>573.6</v>
      </c>
    </row>
    <row r="210" spans="1:13" ht="12.75">
      <c r="A210" s="186" t="s">
        <v>1664</v>
      </c>
      <c r="B210" s="186" t="s">
        <v>1621</v>
      </c>
      <c r="C210" s="186" t="s">
        <v>620</v>
      </c>
      <c r="D210" s="187">
        <v>4502</v>
      </c>
      <c r="E210" s="186" t="s">
        <v>1609</v>
      </c>
      <c r="F210" s="186" t="s">
        <v>955</v>
      </c>
      <c r="G210" s="186" t="s">
        <v>613</v>
      </c>
      <c r="H210" s="186" t="s">
        <v>888</v>
      </c>
      <c r="I210" s="186" t="s">
        <v>889</v>
      </c>
      <c r="J210" s="186" t="s">
        <v>1304</v>
      </c>
      <c r="K210" s="186" t="s">
        <v>831</v>
      </c>
      <c r="L210" s="186" t="s">
        <v>891</v>
      </c>
      <c r="M210" s="184">
        <v>305.9</v>
      </c>
    </row>
    <row r="211" spans="1:13" ht="12.75">
      <c r="A211" s="186" t="s">
        <v>1665</v>
      </c>
      <c r="B211" s="186" t="s">
        <v>1623</v>
      </c>
      <c r="C211" s="186" t="s">
        <v>620</v>
      </c>
      <c r="D211" s="187">
        <v>4502</v>
      </c>
      <c r="E211" s="186" t="s">
        <v>1609</v>
      </c>
      <c r="F211" s="186" t="s">
        <v>955</v>
      </c>
      <c r="G211" s="186" t="s">
        <v>613</v>
      </c>
      <c r="H211" s="186" t="s">
        <v>888</v>
      </c>
      <c r="I211" s="186" t="s">
        <v>889</v>
      </c>
      <c r="J211" s="186" t="s">
        <v>1304</v>
      </c>
      <c r="K211" s="186" t="s">
        <v>818</v>
      </c>
      <c r="L211" s="186" t="s">
        <v>876</v>
      </c>
      <c r="M211" s="184">
        <v>76.5</v>
      </c>
    </row>
    <row r="212" spans="1:13" ht="12.75">
      <c r="A212" s="186" t="s">
        <v>1658</v>
      </c>
      <c r="B212" s="186" t="s">
        <v>1608</v>
      </c>
      <c r="C212" s="186" t="s">
        <v>620</v>
      </c>
      <c r="D212" s="187">
        <v>4502</v>
      </c>
      <c r="E212" s="186" t="s">
        <v>1609</v>
      </c>
      <c r="F212" s="186" t="s">
        <v>955</v>
      </c>
      <c r="G212" s="186" t="s">
        <v>613</v>
      </c>
      <c r="H212" s="186" t="s">
        <v>888</v>
      </c>
      <c r="I212" s="186" t="s">
        <v>889</v>
      </c>
      <c r="J212" s="186" t="s">
        <v>1304</v>
      </c>
      <c r="K212" s="186" t="s">
        <v>839</v>
      </c>
      <c r="L212" s="186" t="s">
        <v>876</v>
      </c>
      <c r="M212" s="184">
        <v>53.5</v>
      </c>
    </row>
    <row r="213" spans="1:13" ht="12.75">
      <c r="A213" s="186" t="s">
        <v>1661</v>
      </c>
      <c r="B213" s="186" t="s">
        <v>1615</v>
      </c>
      <c r="C213" s="186" t="s">
        <v>620</v>
      </c>
      <c r="D213" s="187">
        <v>4502</v>
      </c>
      <c r="E213" s="186" t="s">
        <v>1609</v>
      </c>
      <c r="F213" s="186" t="s">
        <v>955</v>
      </c>
      <c r="G213" s="186" t="s">
        <v>613</v>
      </c>
      <c r="H213" s="186" t="s">
        <v>888</v>
      </c>
      <c r="I213" s="186" t="s">
        <v>889</v>
      </c>
      <c r="J213" s="186" t="s">
        <v>1304</v>
      </c>
      <c r="K213" s="186" t="s">
        <v>817</v>
      </c>
      <c r="L213" s="186" t="s">
        <v>876</v>
      </c>
      <c r="M213" s="184">
        <v>229.4</v>
      </c>
    </row>
    <row r="214" spans="1:13" ht="12.75">
      <c r="A214" s="186" t="s">
        <v>1659</v>
      </c>
      <c r="B214" s="186" t="s">
        <v>1611</v>
      </c>
      <c r="C214" s="186" t="s">
        <v>620</v>
      </c>
      <c r="D214" s="187">
        <v>4502</v>
      </c>
      <c r="E214" s="186" t="s">
        <v>1609</v>
      </c>
      <c r="F214" s="186" t="s">
        <v>955</v>
      </c>
      <c r="G214" s="186" t="s">
        <v>613</v>
      </c>
      <c r="H214" s="186" t="s">
        <v>888</v>
      </c>
      <c r="I214" s="186" t="s">
        <v>889</v>
      </c>
      <c r="J214" s="186" t="s">
        <v>1304</v>
      </c>
      <c r="K214" s="186" t="s">
        <v>816</v>
      </c>
      <c r="L214" s="186" t="s">
        <v>876</v>
      </c>
      <c r="M214" s="184">
        <v>382.4</v>
      </c>
    </row>
    <row r="215" spans="1:13" ht="12.75">
      <c r="A215" s="186" t="s">
        <v>1663</v>
      </c>
      <c r="B215" s="186" t="s">
        <v>1619</v>
      </c>
      <c r="C215" s="186" t="s">
        <v>620</v>
      </c>
      <c r="D215" s="187">
        <v>4502</v>
      </c>
      <c r="E215" s="186" t="s">
        <v>1609</v>
      </c>
      <c r="F215" s="186" t="s">
        <v>955</v>
      </c>
      <c r="G215" s="186" t="s">
        <v>613</v>
      </c>
      <c r="H215" s="186" t="s">
        <v>888</v>
      </c>
      <c r="I215" s="186" t="s">
        <v>889</v>
      </c>
      <c r="J215" s="186" t="s">
        <v>1304</v>
      </c>
      <c r="K215" s="186" t="s">
        <v>831</v>
      </c>
      <c r="L215" s="186" t="s">
        <v>876</v>
      </c>
      <c r="M215" s="184">
        <v>191.2</v>
      </c>
    </row>
    <row r="216" spans="1:13" ht="12.75">
      <c r="A216" s="186" t="s">
        <v>1677</v>
      </c>
      <c r="B216" s="186" t="s">
        <v>1627</v>
      </c>
      <c r="C216" s="186" t="s">
        <v>620</v>
      </c>
      <c r="D216" s="187">
        <v>4502</v>
      </c>
      <c r="E216" s="186" t="s">
        <v>1609</v>
      </c>
      <c r="F216" s="186" t="s">
        <v>955</v>
      </c>
      <c r="G216" s="186" t="s">
        <v>613</v>
      </c>
      <c r="H216" s="186" t="s">
        <v>888</v>
      </c>
      <c r="I216" s="186" t="s">
        <v>892</v>
      </c>
      <c r="J216" s="186" t="s">
        <v>1361</v>
      </c>
      <c r="K216" s="186" t="s">
        <v>818</v>
      </c>
      <c r="L216" s="186" t="s">
        <v>891</v>
      </c>
      <c r="M216" s="184">
        <v>114.5</v>
      </c>
    </row>
    <row r="217" spans="1:13" ht="12.75">
      <c r="A217" s="186" t="s">
        <v>1676</v>
      </c>
      <c r="B217" s="186" t="s">
        <v>1625</v>
      </c>
      <c r="C217" s="186" t="s">
        <v>620</v>
      </c>
      <c r="D217" s="187">
        <v>4502</v>
      </c>
      <c r="E217" s="186" t="s">
        <v>1609</v>
      </c>
      <c r="F217" s="186" t="s">
        <v>955</v>
      </c>
      <c r="G217" s="186" t="s">
        <v>613</v>
      </c>
      <c r="H217" s="186" t="s">
        <v>888</v>
      </c>
      <c r="I217" s="186" t="s">
        <v>892</v>
      </c>
      <c r="J217" s="186" t="s">
        <v>1361</v>
      </c>
      <c r="K217" s="186" t="s">
        <v>839</v>
      </c>
      <c r="L217" s="186" t="s">
        <v>891</v>
      </c>
      <c r="M217" s="184">
        <v>80.1</v>
      </c>
    </row>
    <row r="218" spans="1:13" ht="12.75">
      <c r="A218" s="186" t="s">
        <v>1672</v>
      </c>
      <c r="B218" s="186" t="s">
        <v>1617</v>
      </c>
      <c r="C218" s="186" t="s">
        <v>620</v>
      </c>
      <c r="D218" s="187">
        <v>4502</v>
      </c>
      <c r="E218" s="186" t="s">
        <v>1609</v>
      </c>
      <c r="F218" s="186" t="s">
        <v>955</v>
      </c>
      <c r="G218" s="186" t="s">
        <v>613</v>
      </c>
      <c r="H218" s="186" t="s">
        <v>888</v>
      </c>
      <c r="I218" s="186" t="s">
        <v>892</v>
      </c>
      <c r="J218" s="186" t="s">
        <v>1361</v>
      </c>
      <c r="K218" s="186" t="s">
        <v>817</v>
      </c>
      <c r="L218" s="186" t="s">
        <v>891</v>
      </c>
      <c r="M218" s="184">
        <v>357.8</v>
      </c>
    </row>
    <row r="219" spans="1:13" ht="12.75">
      <c r="A219" s="186" t="s">
        <v>1670</v>
      </c>
      <c r="B219" s="186" t="s">
        <v>1613</v>
      </c>
      <c r="C219" s="186" t="s">
        <v>620</v>
      </c>
      <c r="D219" s="187">
        <v>4502</v>
      </c>
      <c r="E219" s="186" t="s">
        <v>1609</v>
      </c>
      <c r="F219" s="186" t="s">
        <v>955</v>
      </c>
      <c r="G219" s="186" t="s">
        <v>613</v>
      </c>
      <c r="H219" s="186" t="s">
        <v>888</v>
      </c>
      <c r="I219" s="186" t="s">
        <v>892</v>
      </c>
      <c r="J219" s="186" t="s">
        <v>1361</v>
      </c>
      <c r="K219" s="186" t="s">
        <v>816</v>
      </c>
      <c r="L219" s="186" t="s">
        <v>891</v>
      </c>
      <c r="M219" s="184">
        <v>536.7</v>
      </c>
    </row>
    <row r="220" spans="1:13" ht="12.75">
      <c r="A220" s="186" t="s">
        <v>1674</v>
      </c>
      <c r="B220" s="186" t="s">
        <v>1621</v>
      </c>
      <c r="C220" s="186" t="s">
        <v>620</v>
      </c>
      <c r="D220" s="187">
        <v>4502</v>
      </c>
      <c r="E220" s="186" t="s">
        <v>1609</v>
      </c>
      <c r="F220" s="186" t="s">
        <v>955</v>
      </c>
      <c r="G220" s="186" t="s">
        <v>613</v>
      </c>
      <c r="H220" s="186" t="s">
        <v>888</v>
      </c>
      <c r="I220" s="186" t="s">
        <v>892</v>
      </c>
      <c r="J220" s="186" t="s">
        <v>1361</v>
      </c>
      <c r="K220" s="186" t="s">
        <v>831</v>
      </c>
      <c r="L220" s="186" t="s">
        <v>891</v>
      </c>
      <c r="M220" s="184">
        <v>286.2</v>
      </c>
    </row>
    <row r="221" spans="1:13" ht="12.75">
      <c r="A221" s="186" t="s">
        <v>1675</v>
      </c>
      <c r="B221" s="186" t="s">
        <v>1623</v>
      </c>
      <c r="C221" s="186" t="s">
        <v>620</v>
      </c>
      <c r="D221" s="187">
        <v>4502</v>
      </c>
      <c r="E221" s="186" t="s">
        <v>1609</v>
      </c>
      <c r="F221" s="186" t="s">
        <v>955</v>
      </c>
      <c r="G221" s="186" t="s">
        <v>613</v>
      </c>
      <c r="H221" s="186" t="s">
        <v>888</v>
      </c>
      <c r="I221" s="186" t="s">
        <v>892</v>
      </c>
      <c r="J221" s="186" t="s">
        <v>1361</v>
      </c>
      <c r="K221" s="186" t="s">
        <v>818</v>
      </c>
      <c r="L221" s="186" t="s">
        <v>876</v>
      </c>
      <c r="M221" s="184">
        <v>71.6</v>
      </c>
    </row>
    <row r="222" spans="1:13" ht="12.75">
      <c r="A222" s="186" t="s">
        <v>1668</v>
      </c>
      <c r="B222" s="186" t="s">
        <v>1608</v>
      </c>
      <c r="C222" s="186" t="s">
        <v>620</v>
      </c>
      <c r="D222" s="187">
        <v>4502</v>
      </c>
      <c r="E222" s="186" t="s">
        <v>1609</v>
      </c>
      <c r="F222" s="186" t="s">
        <v>955</v>
      </c>
      <c r="G222" s="186" t="s">
        <v>613</v>
      </c>
      <c r="H222" s="186" t="s">
        <v>888</v>
      </c>
      <c r="I222" s="186" t="s">
        <v>892</v>
      </c>
      <c r="J222" s="186" t="s">
        <v>1361</v>
      </c>
      <c r="K222" s="186" t="s">
        <v>839</v>
      </c>
      <c r="L222" s="186" t="s">
        <v>876</v>
      </c>
      <c r="M222" s="184">
        <v>50.1</v>
      </c>
    </row>
    <row r="223" spans="1:13" ht="12.75">
      <c r="A223" s="186" t="s">
        <v>1671</v>
      </c>
      <c r="B223" s="186" t="s">
        <v>1615</v>
      </c>
      <c r="C223" s="186" t="s">
        <v>620</v>
      </c>
      <c r="D223" s="187">
        <v>4502</v>
      </c>
      <c r="E223" s="186" t="s">
        <v>1609</v>
      </c>
      <c r="F223" s="186" t="s">
        <v>955</v>
      </c>
      <c r="G223" s="186" t="s">
        <v>613</v>
      </c>
      <c r="H223" s="186" t="s">
        <v>888</v>
      </c>
      <c r="I223" s="186" t="s">
        <v>892</v>
      </c>
      <c r="J223" s="186" t="s">
        <v>1361</v>
      </c>
      <c r="K223" s="186" t="s">
        <v>817</v>
      </c>
      <c r="L223" s="186" t="s">
        <v>876</v>
      </c>
      <c r="M223" s="184">
        <v>214.7</v>
      </c>
    </row>
    <row r="224" spans="1:13" ht="12.75">
      <c r="A224" s="186" t="s">
        <v>1669</v>
      </c>
      <c r="B224" s="186" t="s">
        <v>1611</v>
      </c>
      <c r="C224" s="186" t="s">
        <v>620</v>
      </c>
      <c r="D224" s="187">
        <v>4502</v>
      </c>
      <c r="E224" s="186" t="s">
        <v>1609</v>
      </c>
      <c r="F224" s="186" t="s">
        <v>955</v>
      </c>
      <c r="G224" s="186" t="s">
        <v>613</v>
      </c>
      <c r="H224" s="186" t="s">
        <v>888</v>
      </c>
      <c r="I224" s="186" t="s">
        <v>892</v>
      </c>
      <c r="J224" s="186" t="s">
        <v>1361</v>
      </c>
      <c r="K224" s="186" t="s">
        <v>816</v>
      </c>
      <c r="L224" s="186" t="s">
        <v>876</v>
      </c>
      <c r="M224" s="184">
        <v>357.8</v>
      </c>
    </row>
    <row r="225" spans="1:13" ht="12.75">
      <c r="A225" s="186" t="s">
        <v>1673</v>
      </c>
      <c r="B225" s="186" t="s">
        <v>1619</v>
      </c>
      <c r="C225" s="186" t="s">
        <v>620</v>
      </c>
      <c r="D225" s="187">
        <v>4502</v>
      </c>
      <c r="E225" s="186" t="s">
        <v>1609</v>
      </c>
      <c r="F225" s="186" t="s">
        <v>955</v>
      </c>
      <c r="G225" s="186" t="s">
        <v>613</v>
      </c>
      <c r="H225" s="186" t="s">
        <v>888</v>
      </c>
      <c r="I225" s="186" t="s">
        <v>892</v>
      </c>
      <c r="J225" s="186" t="s">
        <v>1361</v>
      </c>
      <c r="K225" s="186" t="s">
        <v>831</v>
      </c>
      <c r="L225" s="186" t="s">
        <v>876</v>
      </c>
      <c r="M225" s="184">
        <v>178.9</v>
      </c>
    </row>
    <row r="226" spans="1:13" ht="12.75">
      <c r="A226" s="186" t="s">
        <v>1687</v>
      </c>
      <c r="B226" s="186" t="s">
        <v>1627</v>
      </c>
      <c r="C226" s="186" t="s">
        <v>620</v>
      </c>
      <c r="D226" s="187">
        <v>4502</v>
      </c>
      <c r="E226" s="186" t="s">
        <v>1609</v>
      </c>
      <c r="F226" s="186" t="s">
        <v>955</v>
      </c>
      <c r="G226" s="186" t="s">
        <v>613</v>
      </c>
      <c r="H226" s="186" t="s">
        <v>888</v>
      </c>
      <c r="I226" s="186" t="s">
        <v>894</v>
      </c>
      <c r="J226" s="186" t="s">
        <v>1418</v>
      </c>
      <c r="K226" s="186" t="s">
        <v>818</v>
      </c>
      <c r="L226" s="186" t="s">
        <v>891</v>
      </c>
      <c r="M226" s="184">
        <v>107.1</v>
      </c>
    </row>
    <row r="227" spans="1:13" ht="12.75">
      <c r="A227" s="186" t="s">
        <v>1686</v>
      </c>
      <c r="B227" s="186" t="s">
        <v>1625</v>
      </c>
      <c r="C227" s="186" t="s">
        <v>620</v>
      </c>
      <c r="D227" s="187">
        <v>4502</v>
      </c>
      <c r="E227" s="186" t="s">
        <v>1609</v>
      </c>
      <c r="F227" s="186" t="s">
        <v>955</v>
      </c>
      <c r="G227" s="186" t="s">
        <v>613</v>
      </c>
      <c r="H227" s="186" t="s">
        <v>888</v>
      </c>
      <c r="I227" s="186" t="s">
        <v>894</v>
      </c>
      <c r="J227" s="186" t="s">
        <v>1418</v>
      </c>
      <c r="K227" s="186" t="s">
        <v>839</v>
      </c>
      <c r="L227" s="186" t="s">
        <v>891</v>
      </c>
      <c r="M227" s="184">
        <v>75</v>
      </c>
    </row>
    <row r="228" spans="1:13" ht="12.75">
      <c r="A228" s="186" t="s">
        <v>1682</v>
      </c>
      <c r="B228" s="186" t="s">
        <v>1617</v>
      </c>
      <c r="C228" s="186" t="s">
        <v>620</v>
      </c>
      <c r="D228" s="187">
        <v>4502</v>
      </c>
      <c r="E228" s="186" t="s">
        <v>1609</v>
      </c>
      <c r="F228" s="186" t="s">
        <v>955</v>
      </c>
      <c r="G228" s="186" t="s">
        <v>613</v>
      </c>
      <c r="H228" s="186" t="s">
        <v>888</v>
      </c>
      <c r="I228" s="186" t="s">
        <v>894</v>
      </c>
      <c r="J228" s="186" t="s">
        <v>1418</v>
      </c>
      <c r="K228" s="186" t="s">
        <v>817</v>
      </c>
      <c r="L228" s="186" t="s">
        <v>891</v>
      </c>
      <c r="M228" s="184">
        <v>334.7</v>
      </c>
    </row>
    <row r="229" spans="1:13" ht="12.75">
      <c r="A229" s="186" t="s">
        <v>1680</v>
      </c>
      <c r="B229" s="186" t="s">
        <v>1613</v>
      </c>
      <c r="C229" s="186" t="s">
        <v>620</v>
      </c>
      <c r="D229" s="187">
        <v>4502</v>
      </c>
      <c r="E229" s="186" t="s">
        <v>1609</v>
      </c>
      <c r="F229" s="186" t="s">
        <v>955</v>
      </c>
      <c r="G229" s="186" t="s">
        <v>613</v>
      </c>
      <c r="H229" s="186" t="s">
        <v>888</v>
      </c>
      <c r="I229" s="186" t="s">
        <v>894</v>
      </c>
      <c r="J229" s="186" t="s">
        <v>1418</v>
      </c>
      <c r="K229" s="186" t="s">
        <v>816</v>
      </c>
      <c r="L229" s="186" t="s">
        <v>891</v>
      </c>
      <c r="M229" s="184">
        <v>502</v>
      </c>
    </row>
    <row r="230" spans="1:13" ht="12.75">
      <c r="A230" s="186" t="s">
        <v>1684</v>
      </c>
      <c r="B230" s="186" t="s">
        <v>1621</v>
      </c>
      <c r="C230" s="186" t="s">
        <v>620</v>
      </c>
      <c r="D230" s="187">
        <v>4502</v>
      </c>
      <c r="E230" s="186" t="s">
        <v>1609</v>
      </c>
      <c r="F230" s="186" t="s">
        <v>955</v>
      </c>
      <c r="G230" s="186" t="s">
        <v>613</v>
      </c>
      <c r="H230" s="186" t="s">
        <v>888</v>
      </c>
      <c r="I230" s="186" t="s">
        <v>894</v>
      </c>
      <c r="J230" s="186" t="s">
        <v>1418</v>
      </c>
      <c r="K230" s="186" t="s">
        <v>831</v>
      </c>
      <c r="L230" s="186" t="s">
        <v>891</v>
      </c>
      <c r="M230" s="184">
        <v>267.7</v>
      </c>
    </row>
    <row r="231" spans="1:13" ht="12.75">
      <c r="A231" s="186" t="s">
        <v>1685</v>
      </c>
      <c r="B231" s="186" t="s">
        <v>1623</v>
      </c>
      <c r="C231" s="186" t="s">
        <v>620</v>
      </c>
      <c r="D231" s="187">
        <v>4502</v>
      </c>
      <c r="E231" s="186" t="s">
        <v>1609</v>
      </c>
      <c r="F231" s="186" t="s">
        <v>955</v>
      </c>
      <c r="G231" s="186" t="s">
        <v>613</v>
      </c>
      <c r="H231" s="186" t="s">
        <v>888</v>
      </c>
      <c r="I231" s="186" t="s">
        <v>894</v>
      </c>
      <c r="J231" s="186" t="s">
        <v>1418</v>
      </c>
      <c r="K231" s="186" t="s">
        <v>818</v>
      </c>
      <c r="L231" s="186" t="s">
        <v>876</v>
      </c>
      <c r="M231" s="184">
        <v>66.9</v>
      </c>
    </row>
    <row r="232" spans="1:13" ht="12.75">
      <c r="A232" s="186" t="s">
        <v>1678</v>
      </c>
      <c r="B232" s="186" t="s">
        <v>1608</v>
      </c>
      <c r="C232" s="186" t="s">
        <v>620</v>
      </c>
      <c r="D232" s="187">
        <v>4502</v>
      </c>
      <c r="E232" s="186" t="s">
        <v>1609</v>
      </c>
      <c r="F232" s="186" t="s">
        <v>955</v>
      </c>
      <c r="G232" s="186" t="s">
        <v>613</v>
      </c>
      <c r="H232" s="186" t="s">
        <v>888</v>
      </c>
      <c r="I232" s="186" t="s">
        <v>894</v>
      </c>
      <c r="J232" s="186" t="s">
        <v>1418</v>
      </c>
      <c r="K232" s="186" t="s">
        <v>839</v>
      </c>
      <c r="L232" s="186" t="s">
        <v>876</v>
      </c>
      <c r="M232" s="184">
        <v>46.9</v>
      </c>
    </row>
    <row r="233" spans="1:13" ht="12.75">
      <c r="A233" s="186" t="s">
        <v>1681</v>
      </c>
      <c r="B233" s="186" t="s">
        <v>1615</v>
      </c>
      <c r="C233" s="186" t="s">
        <v>620</v>
      </c>
      <c r="D233" s="187">
        <v>4502</v>
      </c>
      <c r="E233" s="186" t="s">
        <v>1609</v>
      </c>
      <c r="F233" s="186" t="s">
        <v>955</v>
      </c>
      <c r="G233" s="186" t="s">
        <v>613</v>
      </c>
      <c r="H233" s="186" t="s">
        <v>888</v>
      </c>
      <c r="I233" s="186" t="s">
        <v>894</v>
      </c>
      <c r="J233" s="186" t="s">
        <v>1418</v>
      </c>
      <c r="K233" s="186" t="s">
        <v>817</v>
      </c>
      <c r="L233" s="186" t="s">
        <v>876</v>
      </c>
      <c r="M233" s="184">
        <v>200.8</v>
      </c>
    </row>
    <row r="234" spans="1:13" ht="12.75">
      <c r="A234" s="186" t="s">
        <v>1679</v>
      </c>
      <c r="B234" s="186" t="s">
        <v>1611</v>
      </c>
      <c r="C234" s="186" t="s">
        <v>620</v>
      </c>
      <c r="D234" s="187">
        <v>4502</v>
      </c>
      <c r="E234" s="186" t="s">
        <v>1609</v>
      </c>
      <c r="F234" s="186" t="s">
        <v>955</v>
      </c>
      <c r="G234" s="186" t="s">
        <v>613</v>
      </c>
      <c r="H234" s="186" t="s">
        <v>888</v>
      </c>
      <c r="I234" s="186" t="s">
        <v>894</v>
      </c>
      <c r="J234" s="186" t="s">
        <v>1418</v>
      </c>
      <c r="K234" s="186" t="s">
        <v>816</v>
      </c>
      <c r="L234" s="186" t="s">
        <v>876</v>
      </c>
      <c r="M234" s="184">
        <v>334.7</v>
      </c>
    </row>
    <row r="235" spans="1:13" ht="12.75">
      <c r="A235" s="186" t="s">
        <v>1683</v>
      </c>
      <c r="B235" s="186" t="s">
        <v>1619</v>
      </c>
      <c r="C235" s="186" t="s">
        <v>620</v>
      </c>
      <c r="D235" s="187">
        <v>4502</v>
      </c>
      <c r="E235" s="186" t="s">
        <v>1609</v>
      </c>
      <c r="F235" s="186" t="s">
        <v>955</v>
      </c>
      <c r="G235" s="186" t="s">
        <v>613</v>
      </c>
      <c r="H235" s="186" t="s">
        <v>888</v>
      </c>
      <c r="I235" s="186" t="s">
        <v>894</v>
      </c>
      <c r="J235" s="186" t="s">
        <v>1418</v>
      </c>
      <c r="K235" s="186" t="s">
        <v>831</v>
      </c>
      <c r="L235" s="186" t="s">
        <v>876</v>
      </c>
      <c r="M235" s="184">
        <v>167.3</v>
      </c>
    </row>
    <row r="236" spans="1:13" ht="12.75">
      <c r="A236" s="186" t="s">
        <v>1697</v>
      </c>
      <c r="B236" s="186" t="s">
        <v>1627</v>
      </c>
      <c r="C236" s="186" t="s">
        <v>620</v>
      </c>
      <c r="D236" s="187">
        <v>4502</v>
      </c>
      <c r="E236" s="186" t="s">
        <v>1609</v>
      </c>
      <c r="F236" s="186" t="s">
        <v>955</v>
      </c>
      <c r="G236" s="186" t="s">
        <v>613</v>
      </c>
      <c r="H236" s="186" t="s">
        <v>888</v>
      </c>
      <c r="I236" s="186" t="s">
        <v>896</v>
      </c>
      <c r="J236" s="186" t="s">
        <v>1475</v>
      </c>
      <c r="K236" s="186" t="s">
        <v>818</v>
      </c>
      <c r="L236" s="186" t="s">
        <v>891</v>
      </c>
      <c r="M236" s="184">
        <v>100.2</v>
      </c>
    </row>
    <row r="237" spans="1:13" ht="12.75">
      <c r="A237" s="186" t="s">
        <v>1696</v>
      </c>
      <c r="B237" s="186" t="s">
        <v>1625</v>
      </c>
      <c r="C237" s="186" t="s">
        <v>620</v>
      </c>
      <c r="D237" s="187">
        <v>4502</v>
      </c>
      <c r="E237" s="186" t="s">
        <v>1609</v>
      </c>
      <c r="F237" s="186" t="s">
        <v>955</v>
      </c>
      <c r="G237" s="186" t="s">
        <v>613</v>
      </c>
      <c r="H237" s="186" t="s">
        <v>888</v>
      </c>
      <c r="I237" s="186" t="s">
        <v>896</v>
      </c>
      <c r="J237" s="186" t="s">
        <v>1475</v>
      </c>
      <c r="K237" s="186" t="s">
        <v>839</v>
      </c>
      <c r="L237" s="186" t="s">
        <v>891</v>
      </c>
      <c r="M237" s="184">
        <v>70.2</v>
      </c>
    </row>
    <row r="238" spans="1:13" ht="12.75">
      <c r="A238" s="186" t="s">
        <v>1692</v>
      </c>
      <c r="B238" s="186" t="s">
        <v>1617</v>
      </c>
      <c r="C238" s="186" t="s">
        <v>620</v>
      </c>
      <c r="D238" s="187">
        <v>4502</v>
      </c>
      <c r="E238" s="186" t="s">
        <v>1609</v>
      </c>
      <c r="F238" s="186" t="s">
        <v>955</v>
      </c>
      <c r="G238" s="186" t="s">
        <v>613</v>
      </c>
      <c r="H238" s="186" t="s">
        <v>888</v>
      </c>
      <c r="I238" s="186" t="s">
        <v>896</v>
      </c>
      <c r="J238" s="186" t="s">
        <v>1475</v>
      </c>
      <c r="K238" s="186" t="s">
        <v>817</v>
      </c>
      <c r="L238" s="186" t="s">
        <v>891</v>
      </c>
      <c r="M238" s="184">
        <v>313.2</v>
      </c>
    </row>
    <row r="239" spans="1:13" ht="12.75">
      <c r="A239" s="186" t="s">
        <v>1690</v>
      </c>
      <c r="B239" s="186" t="s">
        <v>1613</v>
      </c>
      <c r="C239" s="186" t="s">
        <v>620</v>
      </c>
      <c r="D239" s="187">
        <v>4502</v>
      </c>
      <c r="E239" s="186" t="s">
        <v>1609</v>
      </c>
      <c r="F239" s="186" t="s">
        <v>955</v>
      </c>
      <c r="G239" s="186" t="s">
        <v>613</v>
      </c>
      <c r="H239" s="186" t="s">
        <v>888</v>
      </c>
      <c r="I239" s="186" t="s">
        <v>896</v>
      </c>
      <c r="J239" s="186" t="s">
        <v>1475</v>
      </c>
      <c r="K239" s="186" t="s">
        <v>816</v>
      </c>
      <c r="L239" s="186" t="s">
        <v>891</v>
      </c>
      <c r="M239" s="184">
        <v>469.8</v>
      </c>
    </row>
    <row r="240" spans="1:13" ht="12.75">
      <c r="A240" s="186" t="s">
        <v>1694</v>
      </c>
      <c r="B240" s="186" t="s">
        <v>1621</v>
      </c>
      <c r="C240" s="186" t="s">
        <v>620</v>
      </c>
      <c r="D240" s="187">
        <v>4502</v>
      </c>
      <c r="E240" s="186" t="s">
        <v>1609</v>
      </c>
      <c r="F240" s="186" t="s">
        <v>955</v>
      </c>
      <c r="G240" s="186" t="s">
        <v>613</v>
      </c>
      <c r="H240" s="186" t="s">
        <v>888</v>
      </c>
      <c r="I240" s="186" t="s">
        <v>896</v>
      </c>
      <c r="J240" s="186" t="s">
        <v>1475</v>
      </c>
      <c r="K240" s="186" t="s">
        <v>831</v>
      </c>
      <c r="L240" s="186" t="s">
        <v>891</v>
      </c>
      <c r="M240" s="184">
        <v>250.6</v>
      </c>
    </row>
    <row r="241" spans="1:13" ht="12.75">
      <c r="A241" s="186" t="s">
        <v>1695</v>
      </c>
      <c r="B241" s="186" t="s">
        <v>1623</v>
      </c>
      <c r="C241" s="186" t="s">
        <v>620</v>
      </c>
      <c r="D241" s="187">
        <v>4502</v>
      </c>
      <c r="E241" s="186" t="s">
        <v>1609</v>
      </c>
      <c r="F241" s="186" t="s">
        <v>955</v>
      </c>
      <c r="G241" s="186" t="s">
        <v>613</v>
      </c>
      <c r="H241" s="186" t="s">
        <v>888</v>
      </c>
      <c r="I241" s="186" t="s">
        <v>896</v>
      </c>
      <c r="J241" s="186" t="s">
        <v>1475</v>
      </c>
      <c r="K241" s="186" t="s">
        <v>818</v>
      </c>
      <c r="L241" s="186" t="s">
        <v>876</v>
      </c>
      <c r="M241" s="184">
        <v>62.6</v>
      </c>
    </row>
    <row r="242" spans="1:13" ht="12.75">
      <c r="A242" s="186" t="s">
        <v>1688</v>
      </c>
      <c r="B242" s="186" t="s">
        <v>1608</v>
      </c>
      <c r="C242" s="186" t="s">
        <v>620</v>
      </c>
      <c r="D242" s="187">
        <v>4502</v>
      </c>
      <c r="E242" s="186" t="s">
        <v>1609</v>
      </c>
      <c r="F242" s="186" t="s">
        <v>955</v>
      </c>
      <c r="G242" s="186" t="s">
        <v>613</v>
      </c>
      <c r="H242" s="186" t="s">
        <v>888</v>
      </c>
      <c r="I242" s="186" t="s">
        <v>896</v>
      </c>
      <c r="J242" s="186" t="s">
        <v>1475</v>
      </c>
      <c r="K242" s="186" t="s">
        <v>839</v>
      </c>
      <c r="L242" s="186" t="s">
        <v>876</v>
      </c>
      <c r="M242" s="184">
        <v>43.9</v>
      </c>
    </row>
    <row r="243" spans="1:13" ht="12.75">
      <c r="A243" s="186" t="s">
        <v>1691</v>
      </c>
      <c r="B243" s="186" t="s">
        <v>1615</v>
      </c>
      <c r="C243" s="186" t="s">
        <v>620</v>
      </c>
      <c r="D243" s="187">
        <v>4502</v>
      </c>
      <c r="E243" s="186" t="s">
        <v>1609</v>
      </c>
      <c r="F243" s="186" t="s">
        <v>955</v>
      </c>
      <c r="G243" s="186" t="s">
        <v>613</v>
      </c>
      <c r="H243" s="186" t="s">
        <v>888</v>
      </c>
      <c r="I243" s="186" t="s">
        <v>896</v>
      </c>
      <c r="J243" s="186" t="s">
        <v>1475</v>
      </c>
      <c r="K243" s="186" t="s">
        <v>817</v>
      </c>
      <c r="L243" s="186" t="s">
        <v>876</v>
      </c>
      <c r="M243" s="184">
        <v>187.9</v>
      </c>
    </row>
    <row r="244" spans="1:13" ht="12.75">
      <c r="A244" s="186" t="s">
        <v>1689</v>
      </c>
      <c r="B244" s="186" t="s">
        <v>1611</v>
      </c>
      <c r="C244" s="186" t="s">
        <v>620</v>
      </c>
      <c r="D244" s="187">
        <v>4502</v>
      </c>
      <c r="E244" s="186" t="s">
        <v>1609</v>
      </c>
      <c r="F244" s="186" t="s">
        <v>955</v>
      </c>
      <c r="G244" s="186" t="s">
        <v>613</v>
      </c>
      <c r="H244" s="186" t="s">
        <v>888</v>
      </c>
      <c r="I244" s="186" t="s">
        <v>896</v>
      </c>
      <c r="J244" s="186" t="s">
        <v>1475</v>
      </c>
      <c r="K244" s="186" t="s">
        <v>816</v>
      </c>
      <c r="L244" s="186" t="s">
        <v>876</v>
      </c>
      <c r="M244" s="184">
        <v>313.2</v>
      </c>
    </row>
    <row r="245" spans="1:13" ht="12.75">
      <c r="A245" s="186" t="s">
        <v>1693</v>
      </c>
      <c r="B245" s="186" t="s">
        <v>1619</v>
      </c>
      <c r="C245" s="186" t="s">
        <v>620</v>
      </c>
      <c r="D245" s="187">
        <v>4502</v>
      </c>
      <c r="E245" s="186" t="s">
        <v>1609</v>
      </c>
      <c r="F245" s="186" t="s">
        <v>955</v>
      </c>
      <c r="G245" s="186" t="s">
        <v>613</v>
      </c>
      <c r="H245" s="186" t="s">
        <v>888</v>
      </c>
      <c r="I245" s="186" t="s">
        <v>896</v>
      </c>
      <c r="J245" s="186" t="s">
        <v>1475</v>
      </c>
      <c r="K245" s="186" t="s">
        <v>831</v>
      </c>
      <c r="L245" s="186" t="s">
        <v>876</v>
      </c>
      <c r="M245" s="184">
        <v>156.6</v>
      </c>
    </row>
    <row r="246" spans="1:13" ht="12.75">
      <c r="A246" s="186" t="s">
        <v>938</v>
      </c>
      <c r="B246" s="186" t="s">
        <v>939</v>
      </c>
      <c r="C246" s="186" t="s">
        <v>620</v>
      </c>
      <c r="D246" s="187">
        <v>4605</v>
      </c>
      <c r="E246" s="186" t="s">
        <v>932</v>
      </c>
      <c r="F246" s="186" t="s">
        <v>887</v>
      </c>
      <c r="G246" s="186" t="s">
        <v>613</v>
      </c>
      <c r="H246" s="186" t="s">
        <v>888</v>
      </c>
      <c r="I246" s="186" t="s">
        <v>901</v>
      </c>
      <c r="J246" s="186" t="s">
        <v>933</v>
      </c>
      <c r="K246" s="186" t="s">
        <v>818</v>
      </c>
      <c r="L246" s="186" t="s">
        <v>891</v>
      </c>
      <c r="M246" s="184">
        <v>105.3</v>
      </c>
    </row>
    <row r="247" spans="1:13" ht="12.75">
      <c r="A247" s="186" t="s">
        <v>934</v>
      </c>
      <c r="B247" s="186" t="s">
        <v>935</v>
      </c>
      <c r="C247" s="186" t="s">
        <v>620</v>
      </c>
      <c r="D247" s="187">
        <v>4605</v>
      </c>
      <c r="E247" s="186" t="s">
        <v>932</v>
      </c>
      <c r="F247" s="186" t="s">
        <v>887</v>
      </c>
      <c r="G247" s="186" t="s">
        <v>613</v>
      </c>
      <c r="H247" s="186" t="s">
        <v>888</v>
      </c>
      <c r="I247" s="186" t="s">
        <v>901</v>
      </c>
      <c r="J247" s="186" t="s">
        <v>933</v>
      </c>
      <c r="K247" s="186" t="s">
        <v>839</v>
      </c>
      <c r="L247" s="186" t="s">
        <v>891</v>
      </c>
      <c r="M247" s="184">
        <v>73.7</v>
      </c>
    </row>
    <row r="248" spans="1:13" ht="12.75">
      <c r="A248" s="186" t="s">
        <v>942</v>
      </c>
      <c r="B248" s="186" t="s">
        <v>943</v>
      </c>
      <c r="C248" s="186" t="s">
        <v>620</v>
      </c>
      <c r="D248" s="187">
        <v>4605</v>
      </c>
      <c r="E248" s="186" t="s">
        <v>932</v>
      </c>
      <c r="F248" s="186" t="s">
        <v>887</v>
      </c>
      <c r="G248" s="186" t="s">
        <v>613</v>
      </c>
      <c r="H248" s="186" t="s">
        <v>888</v>
      </c>
      <c r="I248" s="186" t="s">
        <v>901</v>
      </c>
      <c r="J248" s="186" t="s">
        <v>933</v>
      </c>
      <c r="K248" s="186" t="s">
        <v>817</v>
      </c>
      <c r="L248" s="186" t="s">
        <v>891</v>
      </c>
      <c r="M248" s="184">
        <v>329</v>
      </c>
    </row>
    <row r="249" spans="1:13" ht="12.75">
      <c r="A249" s="186" t="s">
        <v>946</v>
      </c>
      <c r="B249" s="186" t="s">
        <v>947</v>
      </c>
      <c r="C249" s="186" t="s">
        <v>620</v>
      </c>
      <c r="D249" s="187">
        <v>4605</v>
      </c>
      <c r="E249" s="186" t="s">
        <v>932</v>
      </c>
      <c r="F249" s="186" t="s">
        <v>887</v>
      </c>
      <c r="G249" s="186" t="s">
        <v>613</v>
      </c>
      <c r="H249" s="186" t="s">
        <v>888</v>
      </c>
      <c r="I249" s="186" t="s">
        <v>901</v>
      </c>
      <c r="J249" s="186" t="s">
        <v>933</v>
      </c>
      <c r="K249" s="186" t="s">
        <v>816</v>
      </c>
      <c r="L249" s="186" t="s">
        <v>891</v>
      </c>
      <c r="M249" s="184">
        <v>493.5</v>
      </c>
    </row>
    <row r="250" spans="1:13" ht="12.75">
      <c r="A250" s="186" t="s">
        <v>940</v>
      </c>
      <c r="B250" s="186" t="s">
        <v>941</v>
      </c>
      <c r="C250" s="186" t="s">
        <v>620</v>
      </c>
      <c r="D250" s="187">
        <v>4605</v>
      </c>
      <c r="E250" s="186" t="s">
        <v>932</v>
      </c>
      <c r="F250" s="186" t="s">
        <v>887</v>
      </c>
      <c r="G250" s="186" t="s">
        <v>613</v>
      </c>
      <c r="H250" s="186" t="s">
        <v>888</v>
      </c>
      <c r="I250" s="186" t="s">
        <v>901</v>
      </c>
      <c r="J250" s="186" t="s">
        <v>933</v>
      </c>
      <c r="K250" s="186" t="s">
        <v>831</v>
      </c>
      <c r="L250" s="186" t="s">
        <v>891</v>
      </c>
      <c r="M250" s="184">
        <v>263.2</v>
      </c>
    </row>
    <row r="251" spans="1:13" ht="12.75">
      <c r="A251" s="186" t="s">
        <v>950</v>
      </c>
      <c r="B251" s="186" t="s">
        <v>951</v>
      </c>
      <c r="C251" s="186" t="s">
        <v>620</v>
      </c>
      <c r="D251" s="187">
        <v>4605</v>
      </c>
      <c r="E251" s="186" t="s">
        <v>932</v>
      </c>
      <c r="F251" s="186" t="s">
        <v>887</v>
      </c>
      <c r="G251" s="186" t="s">
        <v>613</v>
      </c>
      <c r="H251" s="186" t="s">
        <v>888</v>
      </c>
      <c r="I251" s="186" t="s">
        <v>901</v>
      </c>
      <c r="J251" s="186" t="s">
        <v>933</v>
      </c>
      <c r="K251" s="186" t="s">
        <v>818</v>
      </c>
      <c r="L251" s="186" t="s">
        <v>876</v>
      </c>
      <c r="M251" s="184">
        <v>65.8</v>
      </c>
    </row>
    <row r="252" spans="1:13" ht="12.75">
      <c r="A252" s="186" t="s">
        <v>936</v>
      </c>
      <c r="B252" s="186" t="s">
        <v>937</v>
      </c>
      <c r="C252" s="186" t="s">
        <v>620</v>
      </c>
      <c r="D252" s="187">
        <v>4605</v>
      </c>
      <c r="E252" s="186" t="s">
        <v>932</v>
      </c>
      <c r="F252" s="186" t="s">
        <v>887</v>
      </c>
      <c r="G252" s="186" t="s">
        <v>613</v>
      </c>
      <c r="H252" s="186" t="s">
        <v>888</v>
      </c>
      <c r="I252" s="186" t="s">
        <v>901</v>
      </c>
      <c r="J252" s="186" t="s">
        <v>933</v>
      </c>
      <c r="K252" s="186" t="s">
        <v>839</v>
      </c>
      <c r="L252" s="186" t="s">
        <v>876</v>
      </c>
      <c r="M252" s="184">
        <v>46.1</v>
      </c>
    </row>
    <row r="253" spans="1:13" ht="12.75">
      <c r="A253" s="186" t="s">
        <v>944</v>
      </c>
      <c r="B253" s="186" t="s">
        <v>945</v>
      </c>
      <c r="C253" s="186" t="s">
        <v>620</v>
      </c>
      <c r="D253" s="187">
        <v>4605</v>
      </c>
      <c r="E253" s="186" t="s">
        <v>932</v>
      </c>
      <c r="F253" s="186" t="s">
        <v>887</v>
      </c>
      <c r="G253" s="186" t="s">
        <v>613</v>
      </c>
      <c r="H253" s="186" t="s">
        <v>888</v>
      </c>
      <c r="I253" s="186" t="s">
        <v>901</v>
      </c>
      <c r="J253" s="186" t="s">
        <v>933</v>
      </c>
      <c r="K253" s="186" t="s">
        <v>817</v>
      </c>
      <c r="L253" s="186" t="s">
        <v>876</v>
      </c>
      <c r="M253" s="184">
        <v>197.4</v>
      </c>
    </row>
    <row r="254" spans="1:13" ht="12.75">
      <c r="A254" s="186" t="s">
        <v>948</v>
      </c>
      <c r="B254" s="186" t="s">
        <v>949</v>
      </c>
      <c r="C254" s="186" t="s">
        <v>620</v>
      </c>
      <c r="D254" s="187">
        <v>4605</v>
      </c>
      <c r="E254" s="186" t="s">
        <v>932</v>
      </c>
      <c r="F254" s="186" t="s">
        <v>887</v>
      </c>
      <c r="G254" s="186" t="s">
        <v>613</v>
      </c>
      <c r="H254" s="186" t="s">
        <v>888</v>
      </c>
      <c r="I254" s="186" t="s">
        <v>901</v>
      </c>
      <c r="J254" s="186" t="s">
        <v>933</v>
      </c>
      <c r="K254" s="186" t="s">
        <v>816</v>
      </c>
      <c r="L254" s="186" t="s">
        <v>876</v>
      </c>
      <c r="M254" s="184">
        <v>329</v>
      </c>
    </row>
    <row r="255" spans="1:13" ht="12.75">
      <c r="A255" s="186" t="s">
        <v>930</v>
      </c>
      <c r="B255" s="186" t="s">
        <v>931</v>
      </c>
      <c r="C255" s="186" t="s">
        <v>620</v>
      </c>
      <c r="D255" s="187">
        <v>4605</v>
      </c>
      <c r="E255" s="186" t="s">
        <v>932</v>
      </c>
      <c r="F255" s="186" t="s">
        <v>887</v>
      </c>
      <c r="G255" s="186" t="s">
        <v>613</v>
      </c>
      <c r="H255" s="186" t="s">
        <v>888</v>
      </c>
      <c r="I255" s="186" t="s">
        <v>901</v>
      </c>
      <c r="J255" s="186" t="s">
        <v>933</v>
      </c>
      <c r="K255" s="186" t="s">
        <v>831</v>
      </c>
      <c r="L255" s="186" t="s">
        <v>876</v>
      </c>
      <c r="M255" s="184">
        <v>164.5</v>
      </c>
    </row>
    <row r="256" spans="1:13" ht="12.75">
      <c r="A256" s="186" t="s">
        <v>1121</v>
      </c>
      <c r="B256" s="186" t="s">
        <v>939</v>
      </c>
      <c r="C256" s="186" t="s">
        <v>620</v>
      </c>
      <c r="D256" s="187">
        <v>4605</v>
      </c>
      <c r="E256" s="186" t="s">
        <v>932</v>
      </c>
      <c r="F256" s="186" t="s">
        <v>887</v>
      </c>
      <c r="G256" s="186" t="s">
        <v>613</v>
      </c>
      <c r="H256" s="186" t="s">
        <v>888</v>
      </c>
      <c r="I256" s="186" t="s">
        <v>1102</v>
      </c>
      <c r="J256" s="186" t="s">
        <v>1118</v>
      </c>
      <c r="K256" s="186" t="s">
        <v>818</v>
      </c>
      <c r="L256" s="186" t="s">
        <v>891</v>
      </c>
      <c r="M256" s="184">
        <v>94.5</v>
      </c>
    </row>
    <row r="257" spans="1:13" ht="12.75">
      <c r="A257" s="186" t="s">
        <v>1119</v>
      </c>
      <c r="B257" s="186" t="s">
        <v>935</v>
      </c>
      <c r="C257" s="186" t="s">
        <v>620</v>
      </c>
      <c r="D257" s="187">
        <v>4605</v>
      </c>
      <c r="E257" s="186" t="s">
        <v>932</v>
      </c>
      <c r="F257" s="186" t="s">
        <v>887</v>
      </c>
      <c r="G257" s="186" t="s">
        <v>613</v>
      </c>
      <c r="H257" s="186" t="s">
        <v>888</v>
      </c>
      <c r="I257" s="186" t="s">
        <v>1102</v>
      </c>
      <c r="J257" s="186" t="s">
        <v>1118</v>
      </c>
      <c r="K257" s="186" t="s">
        <v>839</v>
      </c>
      <c r="L257" s="186" t="s">
        <v>891</v>
      </c>
      <c r="M257" s="184">
        <v>66.2</v>
      </c>
    </row>
    <row r="258" spans="1:13" ht="12.75">
      <c r="A258" s="186" t="s">
        <v>1123</v>
      </c>
      <c r="B258" s="186" t="s">
        <v>943</v>
      </c>
      <c r="C258" s="186" t="s">
        <v>620</v>
      </c>
      <c r="D258" s="187">
        <v>4605</v>
      </c>
      <c r="E258" s="186" t="s">
        <v>932</v>
      </c>
      <c r="F258" s="186" t="s">
        <v>887</v>
      </c>
      <c r="G258" s="186" t="s">
        <v>613</v>
      </c>
      <c r="H258" s="186" t="s">
        <v>888</v>
      </c>
      <c r="I258" s="186" t="s">
        <v>1102</v>
      </c>
      <c r="J258" s="186" t="s">
        <v>1118</v>
      </c>
      <c r="K258" s="186" t="s">
        <v>817</v>
      </c>
      <c r="L258" s="186" t="s">
        <v>891</v>
      </c>
      <c r="M258" s="184">
        <v>295.4</v>
      </c>
    </row>
    <row r="259" spans="1:13" ht="12.75">
      <c r="A259" s="186" t="s">
        <v>1125</v>
      </c>
      <c r="B259" s="186" t="s">
        <v>947</v>
      </c>
      <c r="C259" s="186" t="s">
        <v>620</v>
      </c>
      <c r="D259" s="187">
        <v>4605</v>
      </c>
      <c r="E259" s="186" t="s">
        <v>932</v>
      </c>
      <c r="F259" s="186" t="s">
        <v>887</v>
      </c>
      <c r="G259" s="186" t="s">
        <v>613</v>
      </c>
      <c r="H259" s="186" t="s">
        <v>888</v>
      </c>
      <c r="I259" s="186" t="s">
        <v>1102</v>
      </c>
      <c r="J259" s="186" t="s">
        <v>1118</v>
      </c>
      <c r="K259" s="186" t="s">
        <v>816</v>
      </c>
      <c r="L259" s="186" t="s">
        <v>891</v>
      </c>
      <c r="M259" s="184">
        <v>443.2</v>
      </c>
    </row>
    <row r="260" spans="1:13" ht="12.75">
      <c r="A260" s="186" t="s">
        <v>1122</v>
      </c>
      <c r="B260" s="186" t="s">
        <v>941</v>
      </c>
      <c r="C260" s="186" t="s">
        <v>620</v>
      </c>
      <c r="D260" s="187">
        <v>4605</v>
      </c>
      <c r="E260" s="186" t="s">
        <v>932</v>
      </c>
      <c r="F260" s="186" t="s">
        <v>887</v>
      </c>
      <c r="G260" s="186" t="s">
        <v>613</v>
      </c>
      <c r="H260" s="186" t="s">
        <v>888</v>
      </c>
      <c r="I260" s="186" t="s">
        <v>1102</v>
      </c>
      <c r="J260" s="186" t="s">
        <v>1118</v>
      </c>
      <c r="K260" s="186" t="s">
        <v>831</v>
      </c>
      <c r="L260" s="186" t="s">
        <v>891</v>
      </c>
      <c r="M260" s="184">
        <v>236.4</v>
      </c>
    </row>
    <row r="261" spans="1:13" ht="12.75">
      <c r="A261" s="186" t="s">
        <v>1127</v>
      </c>
      <c r="B261" s="186" t="s">
        <v>951</v>
      </c>
      <c r="C261" s="186" t="s">
        <v>620</v>
      </c>
      <c r="D261" s="187">
        <v>4605</v>
      </c>
      <c r="E261" s="186" t="s">
        <v>932</v>
      </c>
      <c r="F261" s="186" t="s">
        <v>887</v>
      </c>
      <c r="G261" s="186" t="s">
        <v>613</v>
      </c>
      <c r="H261" s="186" t="s">
        <v>888</v>
      </c>
      <c r="I261" s="186" t="s">
        <v>1102</v>
      </c>
      <c r="J261" s="186" t="s">
        <v>1118</v>
      </c>
      <c r="K261" s="186" t="s">
        <v>818</v>
      </c>
      <c r="L261" s="186" t="s">
        <v>876</v>
      </c>
      <c r="M261" s="184">
        <v>59.1</v>
      </c>
    </row>
    <row r="262" spans="1:13" ht="12.75">
      <c r="A262" s="186" t="s">
        <v>1120</v>
      </c>
      <c r="B262" s="186" t="s">
        <v>937</v>
      </c>
      <c r="C262" s="186" t="s">
        <v>620</v>
      </c>
      <c r="D262" s="187">
        <v>4605</v>
      </c>
      <c r="E262" s="186" t="s">
        <v>932</v>
      </c>
      <c r="F262" s="186" t="s">
        <v>887</v>
      </c>
      <c r="G262" s="186" t="s">
        <v>613</v>
      </c>
      <c r="H262" s="186" t="s">
        <v>888</v>
      </c>
      <c r="I262" s="186" t="s">
        <v>1102</v>
      </c>
      <c r="J262" s="186" t="s">
        <v>1118</v>
      </c>
      <c r="K262" s="186" t="s">
        <v>839</v>
      </c>
      <c r="L262" s="186" t="s">
        <v>876</v>
      </c>
      <c r="M262" s="184">
        <v>41.4</v>
      </c>
    </row>
    <row r="263" spans="1:13" ht="12.75">
      <c r="A263" s="186" t="s">
        <v>1124</v>
      </c>
      <c r="B263" s="186" t="s">
        <v>945</v>
      </c>
      <c r="C263" s="186" t="s">
        <v>620</v>
      </c>
      <c r="D263" s="187">
        <v>4605</v>
      </c>
      <c r="E263" s="186" t="s">
        <v>932</v>
      </c>
      <c r="F263" s="186" t="s">
        <v>887</v>
      </c>
      <c r="G263" s="186" t="s">
        <v>613</v>
      </c>
      <c r="H263" s="186" t="s">
        <v>888</v>
      </c>
      <c r="I263" s="186" t="s">
        <v>1102</v>
      </c>
      <c r="J263" s="186" t="s">
        <v>1118</v>
      </c>
      <c r="K263" s="186" t="s">
        <v>817</v>
      </c>
      <c r="L263" s="186" t="s">
        <v>876</v>
      </c>
      <c r="M263" s="184">
        <v>177.3</v>
      </c>
    </row>
    <row r="264" spans="1:13" ht="12.75">
      <c r="A264" s="186" t="s">
        <v>1126</v>
      </c>
      <c r="B264" s="186" t="s">
        <v>949</v>
      </c>
      <c r="C264" s="186" t="s">
        <v>620</v>
      </c>
      <c r="D264" s="187">
        <v>4605</v>
      </c>
      <c r="E264" s="186" t="s">
        <v>932</v>
      </c>
      <c r="F264" s="186" t="s">
        <v>887</v>
      </c>
      <c r="G264" s="186" t="s">
        <v>613</v>
      </c>
      <c r="H264" s="186" t="s">
        <v>888</v>
      </c>
      <c r="I264" s="186" t="s">
        <v>1102</v>
      </c>
      <c r="J264" s="186" t="s">
        <v>1118</v>
      </c>
      <c r="K264" s="186" t="s">
        <v>816</v>
      </c>
      <c r="L264" s="186" t="s">
        <v>876</v>
      </c>
      <c r="M264" s="184">
        <v>295.4</v>
      </c>
    </row>
    <row r="265" spans="1:13" ht="12.75">
      <c r="A265" s="186" t="s">
        <v>1117</v>
      </c>
      <c r="B265" s="186" t="s">
        <v>931</v>
      </c>
      <c r="C265" s="186" t="s">
        <v>620</v>
      </c>
      <c r="D265" s="187">
        <v>4605</v>
      </c>
      <c r="E265" s="186" t="s">
        <v>932</v>
      </c>
      <c r="F265" s="186" t="s">
        <v>887</v>
      </c>
      <c r="G265" s="186" t="s">
        <v>613</v>
      </c>
      <c r="H265" s="186" t="s">
        <v>888</v>
      </c>
      <c r="I265" s="186" t="s">
        <v>1102</v>
      </c>
      <c r="J265" s="186" t="s">
        <v>1118</v>
      </c>
      <c r="K265" s="186" t="s">
        <v>831</v>
      </c>
      <c r="L265" s="186" t="s">
        <v>876</v>
      </c>
      <c r="M265" s="184">
        <v>147.7</v>
      </c>
    </row>
    <row r="266" spans="1:13" ht="12.75">
      <c r="A266" s="186" t="s">
        <v>1180</v>
      </c>
      <c r="B266" s="186" t="s">
        <v>939</v>
      </c>
      <c r="C266" s="186" t="s">
        <v>620</v>
      </c>
      <c r="D266" s="187">
        <v>4605</v>
      </c>
      <c r="E266" s="186" t="s">
        <v>932</v>
      </c>
      <c r="F266" s="186" t="s">
        <v>887</v>
      </c>
      <c r="G266" s="186" t="s">
        <v>613</v>
      </c>
      <c r="H266" s="186" t="s">
        <v>888</v>
      </c>
      <c r="I266" s="186" t="s">
        <v>1161</v>
      </c>
      <c r="J266" s="186" t="s">
        <v>1177</v>
      </c>
      <c r="K266" s="186" t="s">
        <v>818</v>
      </c>
      <c r="L266" s="186" t="s">
        <v>891</v>
      </c>
      <c r="M266" s="184">
        <v>84.9</v>
      </c>
    </row>
    <row r="267" spans="1:13" ht="12.75">
      <c r="A267" s="186" t="s">
        <v>1178</v>
      </c>
      <c r="B267" s="186" t="s">
        <v>935</v>
      </c>
      <c r="C267" s="186" t="s">
        <v>620</v>
      </c>
      <c r="D267" s="187">
        <v>4605</v>
      </c>
      <c r="E267" s="186" t="s">
        <v>932</v>
      </c>
      <c r="F267" s="186" t="s">
        <v>887</v>
      </c>
      <c r="G267" s="186" t="s">
        <v>613</v>
      </c>
      <c r="H267" s="186" t="s">
        <v>888</v>
      </c>
      <c r="I267" s="186" t="s">
        <v>1161</v>
      </c>
      <c r="J267" s="186" t="s">
        <v>1177</v>
      </c>
      <c r="K267" s="186" t="s">
        <v>839</v>
      </c>
      <c r="L267" s="186" t="s">
        <v>891</v>
      </c>
      <c r="M267" s="184">
        <v>59.4</v>
      </c>
    </row>
    <row r="268" spans="1:13" ht="12.75">
      <c r="A268" s="186" t="s">
        <v>1182</v>
      </c>
      <c r="B268" s="186" t="s">
        <v>943</v>
      </c>
      <c r="C268" s="186" t="s">
        <v>620</v>
      </c>
      <c r="D268" s="187">
        <v>4605</v>
      </c>
      <c r="E268" s="186" t="s">
        <v>932</v>
      </c>
      <c r="F268" s="186" t="s">
        <v>887</v>
      </c>
      <c r="G268" s="186" t="s">
        <v>613</v>
      </c>
      <c r="H268" s="186" t="s">
        <v>888</v>
      </c>
      <c r="I268" s="186" t="s">
        <v>1161</v>
      </c>
      <c r="J268" s="186" t="s">
        <v>1177</v>
      </c>
      <c r="K268" s="186" t="s">
        <v>817</v>
      </c>
      <c r="L268" s="186" t="s">
        <v>891</v>
      </c>
      <c r="M268" s="184">
        <v>265.3</v>
      </c>
    </row>
    <row r="269" spans="1:13" ht="12.75">
      <c r="A269" s="186" t="s">
        <v>1184</v>
      </c>
      <c r="B269" s="186" t="s">
        <v>947</v>
      </c>
      <c r="C269" s="186" t="s">
        <v>620</v>
      </c>
      <c r="D269" s="187">
        <v>4605</v>
      </c>
      <c r="E269" s="186" t="s">
        <v>932</v>
      </c>
      <c r="F269" s="186" t="s">
        <v>887</v>
      </c>
      <c r="G269" s="186" t="s">
        <v>613</v>
      </c>
      <c r="H269" s="186" t="s">
        <v>888</v>
      </c>
      <c r="I269" s="186" t="s">
        <v>1161</v>
      </c>
      <c r="J269" s="186" t="s">
        <v>1177</v>
      </c>
      <c r="K269" s="186" t="s">
        <v>816</v>
      </c>
      <c r="L269" s="186" t="s">
        <v>891</v>
      </c>
      <c r="M269" s="184">
        <v>398</v>
      </c>
    </row>
    <row r="270" spans="1:13" ht="12.75">
      <c r="A270" s="186" t="s">
        <v>1181</v>
      </c>
      <c r="B270" s="186" t="s">
        <v>941</v>
      </c>
      <c r="C270" s="186" t="s">
        <v>620</v>
      </c>
      <c r="D270" s="187">
        <v>4605</v>
      </c>
      <c r="E270" s="186" t="s">
        <v>932</v>
      </c>
      <c r="F270" s="186" t="s">
        <v>887</v>
      </c>
      <c r="G270" s="186" t="s">
        <v>613</v>
      </c>
      <c r="H270" s="186" t="s">
        <v>888</v>
      </c>
      <c r="I270" s="186" t="s">
        <v>1161</v>
      </c>
      <c r="J270" s="186" t="s">
        <v>1177</v>
      </c>
      <c r="K270" s="186" t="s">
        <v>831</v>
      </c>
      <c r="L270" s="186" t="s">
        <v>891</v>
      </c>
      <c r="M270" s="184">
        <v>212.2</v>
      </c>
    </row>
    <row r="271" spans="1:13" ht="12.75">
      <c r="A271" s="186" t="s">
        <v>1186</v>
      </c>
      <c r="B271" s="186" t="s">
        <v>951</v>
      </c>
      <c r="C271" s="186" t="s">
        <v>620</v>
      </c>
      <c r="D271" s="187">
        <v>4605</v>
      </c>
      <c r="E271" s="186" t="s">
        <v>932</v>
      </c>
      <c r="F271" s="186" t="s">
        <v>887</v>
      </c>
      <c r="G271" s="186" t="s">
        <v>613</v>
      </c>
      <c r="H271" s="186" t="s">
        <v>888</v>
      </c>
      <c r="I271" s="186" t="s">
        <v>1161</v>
      </c>
      <c r="J271" s="186" t="s">
        <v>1177</v>
      </c>
      <c r="K271" s="186" t="s">
        <v>818</v>
      </c>
      <c r="L271" s="186" t="s">
        <v>876</v>
      </c>
      <c r="M271" s="184">
        <v>53.1</v>
      </c>
    </row>
    <row r="272" spans="1:13" ht="12.75">
      <c r="A272" s="186" t="s">
        <v>1179</v>
      </c>
      <c r="B272" s="186" t="s">
        <v>937</v>
      </c>
      <c r="C272" s="186" t="s">
        <v>620</v>
      </c>
      <c r="D272" s="187">
        <v>4605</v>
      </c>
      <c r="E272" s="186" t="s">
        <v>932</v>
      </c>
      <c r="F272" s="186" t="s">
        <v>887</v>
      </c>
      <c r="G272" s="186" t="s">
        <v>613</v>
      </c>
      <c r="H272" s="186" t="s">
        <v>888</v>
      </c>
      <c r="I272" s="186" t="s">
        <v>1161</v>
      </c>
      <c r="J272" s="186" t="s">
        <v>1177</v>
      </c>
      <c r="K272" s="186" t="s">
        <v>839</v>
      </c>
      <c r="L272" s="186" t="s">
        <v>876</v>
      </c>
      <c r="M272" s="184">
        <v>37.1</v>
      </c>
    </row>
    <row r="273" spans="1:13" ht="12.75">
      <c r="A273" s="186" t="s">
        <v>1183</v>
      </c>
      <c r="B273" s="186" t="s">
        <v>945</v>
      </c>
      <c r="C273" s="186" t="s">
        <v>620</v>
      </c>
      <c r="D273" s="187">
        <v>4605</v>
      </c>
      <c r="E273" s="186" t="s">
        <v>932</v>
      </c>
      <c r="F273" s="186" t="s">
        <v>887</v>
      </c>
      <c r="G273" s="186" t="s">
        <v>613</v>
      </c>
      <c r="H273" s="186" t="s">
        <v>888</v>
      </c>
      <c r="I273" s="186" t="s">
        <v>1161</v>
      </c>
      <c r="J273" s="186" t="s">
        <v>1177</v>
      </c>
      <c r="K273" s="186" t="s">
        <v>817</v>
      </c>
      <c r="L273" s="186" t="s">
        <v>876</v>
      </c>
      <c r="M273" s="184">
        <v>159.2</v>
      </c>
    </row>
    <row r="274" spans="1:13" ht="12.75">
      <c r="A274" s="186" t="s">
        <v>1185</v>
      </c>
      <c r="B274" s="186" t="s">
        <v>949</v>
      </c>
      <c r="C274" s="186" t="s">
        <v>620</v>
      </c>
      <c r="D274" s="187">
        <v>4605</v>
      </c>
      <c r="E274" s="186" t="s">
        <v>932</v>
      </c>
      <c r="F274" s="186" t="s">
        <v>887</v>
      </c>
      <c r="G274" s="186" t="s">
        <v>613</v>
      </c>
      <c r="H274" s="186" t="s">
        <v>888</v>
      </c>
      <c r="I274" s="186" t="s">
        <v>1161</v>
      </c>
      <c r="J274" s="186" t="s">
        <v>1177</v>
      </c>
      <c r="K274" s="186" t="s">
        <v>816</v>
      </c>
      <c r="L274" s="186" t="s">
        <v>876</v>
      </c>
      <c r="M274" s="184">
        <v>265.3</v>
      </c>
    </row>
    <row r="275" spans="1:13" ht="12.75">
      <c r="A275" s="186" t="s">
        <v>1176</v>
      </c>
      <c r="B275" s="186" t="s">
        <v>931</v>
      </c>
      <c r="C275" s="186" t="s">
        <v>620</v>
      </c>
      <c r="D275" s="187">
        <v>4605</v>
      </c>
      <c r="E275" s="186" t="s">
        <v>932</v>
      </c>
      <c r="F275" s="186" t="s">
        <v>887</v>
      </c>
      <c r="G275" s="186" t="s">
        <v>613</v>
      </c>
      <c r="H275" s="186" t="s">
        <v>888</v>
      </c>
      <c r="I275" s="186" t="s">
        <v>1161</v>
      </c>
      <c r="J275" s="186" t="s">
        <v>1177</v>
      </c>
      <c r="K275" s="186" t="s">
        <v>831</v>
      </c>
      <c r="L275" s="186" t="s">
        <v>876</v>
      </c>
      <c r="M275" s="184">
        <v>132.7</v>
      </c>
    </row>
    <row r="276" spans="1:13" ht="12.75">
      <c r="A276" s="186" t="s">
        <v>1239</v>
      </c>
      <c r="B276" s="186" t="s">
        <v>939</v>
      </c>
      <c r="C276" s="186" t="s">
        <v>620</v>
      </c>
      <c r="D276" s="187">
        <v>4605</v>
      </c>
      <c r="E276" s="186" t="s">
        <v>932</v>
      </c>
      <c r="F276" s="186" t="s">
        <v>887</v>
      </c>
      <c r="G276" s="186" t="s">
        <v>613</v>
      </c>
      <c r="H276" s="186" t="s">
        <v>888</v>
      </c>
      <c r="I276" s="186" t="s">
        <v>1220</v>
      </c>
      <c r="J276" s="186" t="s">
        <v>1236</v>
      </c>
      <c r="K276" s="186" t="s">
        <v>818</v>
      </c>
      <c r="L276" s="186" t="s">
        <v>891</v>
      </c>
      <c r="M276" s="184">
        <v>76.2</v>
      </c>
    </row>
    <row r="277" spans="1:13" ht="12.75">
      <c r="A277" s="186" t="s">
        <v>1237</v>
      </c>
      <c r="B277" s="186" t="s">
        <v>935</v>
      </c>
      <c r="C277" s="186" t="s">
        <v>620</v>
      </c>
      <c r="D277" s="187">
        <v>4605</v>
      </c>
      <c r="E277" s="186" t="s">
        <v>932</v>
      </c>
      <c r="F277" s="186" t="s">
        <v>887</v>
      </c>
      <c r="G277" s="186" t="s">
        <v>613</v>
      </c>
      <c r="H277" s="186" t="s">
        <v>888</v>
      </c>
      <c r="I277" s="186" t="s">
        <v>1220</v>
      </c>
      <c r="J277" s="186" t="s">
        <v>1236</v>
      </c>
      <c r="K277" s="186" t="s">
        <v>839</v>
      </c>
      <c r="L277" s="186" t="s">
        <v>891</v>
      </c>
      <c r="M277" s="184">
        <v>53.4</v>
      </c>
    </row>
    <row r="278" spans="1:13" ht="12.75">
      <c r="A278" s="186" t="s">
        <v>1241</v>
      </c>
      <c r="B278" s="186" t="s">
        <v>943</v>
      </c>
      <c r="C278" s="186" t="s">
        <v>620</v>
      </c>
      <c r="D278" s="187">
        <v>4605</v>
      </c>
      <c r="E278" s="186" t="s">
        <v>932</v>
      </c>
      <c r="F278" s="186" t="s">
        <v>887</v>
      </c>
      <c r="G278" s="186" t="s">
        <v>613</v>
      </c>
      <c r="H278" s="186" t="s">
        <v>888</v>
      </c>
      <c r="I278" s="186" t="s">
        <v>1220</v>
      </c>
      <c r="J278" s="186" t="s">
        <v>1236</v>
      </c>
      <c r="K278" s="186" t="s">
        <v>817</v>
      </c>
      <c r="L278" s="186" t="s">
        <v>891</v>
      </c>
      <c r="M278" s="184">
        <v>238.3</v>
      </c>
    </row>
    <row r="279" spans="1:13" ht="12.75">
      <c r="A279" s="186" t="s">
        <v>1243</v>
      </c>
      <c r="B279" s="186" t="s">
        <v>947</v>
      </c>
      <c r="C279" s="186" t="s">
        <v>620</v>
      </c>
      <c r="D279" s="187">
        <v>4605</v>
      </c>
      <c r="E279" s="186" t="s">
        <v>932</v>
      </c>
      <c r="F279" s="186" t="s">
        <v>887</v>
      </c>
      <c r="G279" s="186" t="s">
        <v>613</v>
      </c>
      <c r="H279" s="186" t="s">
        <v>888</v>
      </c>
      <c r="I279" s="186" t="s">
        <v>1220</v>
      </c>
      <c r="J279" s="186" t="s">
        <v>1236</v>
      </c>
      <c r="K279" s="186" t="s">
        <v>816</v>
      </c>
      <c r="L279" s="186" t="s">
        <v>891</v>
      </c>
      <c r="M279" s="184">
        <v>357.4</v>
      </c>
    </row>
    <row r="280" spans="1:13" ht="12.75">
      <c r="A280" s="186" t="s">
        <v>1240</v>
      </c>
      <c r="B280" s="186" t="s">
        <v>941</v>
      </c>
      <c r="C280" s="186" t="s">
        <v>620</v>
      </c>
      <c r="D280" s="187">
        <v>4605</v>
      </c>
      <c r="E280" s="186" t="s">
        <v>932</v>
      </c>
      <c r="F280" s="186" t="s">
        <v>887</v>
      </c>
      <c r="G280" s="186" t="s">
        <v>613</v>
      </c>
      <c r="H280" s="186" t="s">
        <v>888</v>
      </c>
      <c r="I280" s="186" t="s">
        <v>1220</v>
      </c>
      <c r="J280" s="186" t="s">
        <v>1236</v>
      </c>
      <c r="K280" s="186" t="s">
        <v>831</v>
      </c>
      <c r="L280" s="186" t="s">
        <v>891</v>
      </c>
      <c r="M280" s="184">
        <v>190.6</v>
      </c>
    </row>
    <row r="281" spans="1:13" ht="12.75">
      <c r="A281" s="186" t="s">
        <v>1245</v>
      </c>
      <c r="B281" s="186" t="s">
        <v>951</v>
      </c>
      <c r="C281" s="186" t="s">
        <v>620</v>
      </c>
      <c r="D281" s="187">
        <v>4605</v>
      </c>
      <c r="E281" s="186" t="s">
        <v>932</v>
      </c>
      <c r="F281" s="186" t="s">
        <v>887</v>
      </c>
      <c r="G281" s="186" t="s">
        <v>613</v>
      </c>
      <c r="H281" s="186" t="s">
        <v>888</v>
      </c>
      <c r="I281" s="186" t="s">
        <v>1220</v>
      </c>
      <c r="J281" s="186" t="s">
        <v>1236</v>
      </c>
      <c r="K281" s="186" t="s">
        <v>818</v>
      </c>
      <c r="L281" s="186" t="s">
        <v>876</v>
      </c>
      <c r="M281" s="184">
        <v>47.7</v>
      </c>
    </row>
    <row r="282" spans="1:13" ht="12.75">
      <c r="A282" s="186" t="s">
        <v>1238</v>
      </c>
      <c r="B282" s="186" t="s">
        <v>937</v>
      </c>
      <c r="C282" s="186" t="s">
        <v>620</v>
      </c>
      <c r="D282" s="187">
        <v>4605</v>
      </c>
      <c r="E282" s="186" t="s">
        <v>932</v>
      </c>
      <c r="F282" s="186" t="s">
        <v>887</v>
      </c>
      <c r="G282" s="186" t="s">
        <v>613</v>
      </c>
      <c r="H282" s="186" t="s">
        <v>888</v>
      </c>
      <c r="I282" s="186" t="s">
        <v>1220</v>
      </c>
      <c r="J282" s="186" t="s">
        <v>1236</v>
      </c>
      <c r="K282" s="186" t="s">
        <v>839</v>
      </c>
      <c r="L282" s="186" t="s">
        <v>876</v>
      </c>
      <c r="M282" s="184">
        <v>33.4</v>
      </c>
    </row>
    <row r="283" spans="1:13" ht="12.75">
      <c r="A283" s="186" t="s">
        <v>1242</v>
      </c>
      <c r="B283" s="186" t="s">
        <v>945</v>
      </c>
      <c r="C283" s="186" t="s">
        <v>620</v>
      </c>
      <c r="D283" s="187">
        <v>4605</v>
      </c>
      <c r="E283" s="186" t="s">
        <v>932</v>
      </c>
      <c r="F283" s="186" t="s">
        <v>887</v>
      </c>
      <c r="G283" s="186" t="s">
        <v>613</v>
      </c>
      <c r="H283" s="186" t="s">
        <v>888</v>
      </c>
      <c r="I283" s="186" t="s">
        <v>1220</v>
      </c>
      <c r="J283" s="186" t="s">
        <v>1236</v>
      </c>
      <c r="K283" s="186" t="s">
        <v>817</v>
      </c>
      <c r="L283" s="186" t="s">
        <v>876</v>
      </c>
      <c r="M283" s="184">
        <v>143</v>
      </c>
    </row>
    <row r="284" spans="1:13" ht="12.75">
      <c r="A284" s="186" t="s">
        <v>1244</v>
      </c>
      <c r="B284" s="186" t="s">
        <v>949</v>
      </c>
      <c r="C284" s="186" t="s">
        <v>620</v>
      </c>
      <c r="D284" s="187">
        <v>4605</v>
      </c>
      <c r="E284" s="186" t="s">
        <v>932</v>
      </c>
      <c r="F284" s="186" t="s">
        <v>887</v>
      </c>
      <c r="G284" s="186" t="s">
        <v>613</v>
      </c>
      <c r="H284" s="186" t="s">
        <v>888</v>
      </c>
      <c r="I284" s="186" t="s">
        <v>1220</v>
      </c>
      <c r="J284" s="186" t="s">
        <v>1236</v>
      </c>
      <c r="K284" s="186" t="s">
        <v>816</v>
      </c>
      <c r="L284" s="186" t="s">
        <v>876</v>
      </c>
      <c r="M284" s="184">
        <v>238.3</v>
      </c>
    </row>
    <row r="285" spans="1:13" ht="12.75">
      <c r="A285" s="186" t="s">
        <v>1235</v>
      </c>
      <c r="B285" s="186" t="s">
        <v>931</v>
      </c>
      <c r="C285" s="186" t="s">
        <v>620</v>
      </c>
      <c r="D285" s="187">
        <v>4605</v>
      </c>
      <c r="E285" s="186" t="s">
        <v>932</v>
      </c>
      <c r="F285" s="186" t="s">
        <v>887</v>
      </c>
      <c r="G285" s="186" t="s">
        <v>613</v>
      </c>
      <c r="H285" s="186" t="s">
        <v>888</v>
      </c>
      <c r="I285" s="186" t="s">
        <v>1220</v>
      </c>
      <c r="J285" s="186" t="s">
        <v>1236</v>
      </c>
      <c r="K285" s="186" t="s">
        <v>831</v>
      </c>
      <c r="L285" s="186" t="s">
        <v>876</v>
      </c>
      <c r="M285" s="184">
        <v>119.1</v>
      </c>
    </row>
    <row r="286" spans="1:13" ht="12.75">
      <c r="A286" s="186" t="s">
        <v>1296</v>
      </c>
      <c r="B286" s="186" t="s">
        <v>939</v>
      </c>
      <c r="C286" s="186" t="s">
        <v>620</v>
      </c>
      <c r="D286" s="187">
        <v>4605</v>
      </c>
      <c r="E286" s="186" t="s">
        <v>932</v>
      </c>
      <c r="F286" s="186" t="s">
        <v>887</v>
      </c>
      <c r="G286" s="186" t="s">
        <v>613</v>
      </c>
      <c r="H286" s="186" t="s">
        <v>888</v>
      </c>
      <c r="I286" s="186" t="s">
        <v>889</v>
      </c>
      <c r="J286" s="186" t="s">
        <v>890</v>
      </c>
      <c r="K286" s="186" t="s">
        <v>818</v>
      </c>
      <c r="L286" s="186" t="s">
        <v>891</v>
      </c>
      <c r="M286" s="184">
        <v>68.5</v>
      </c>
    </row>
    <row r="287" spans="1:13" ht="12.75">
      <c r="A287" s="186" t="s">
        <v>1294</v>
      </c>
      <c r="B287" s="186" t="s">
        <v>935</v>
      </c>
      <c r="C287" s="186" t="s">
        <v>620</v>
      </c>
      <c r="D287" s="187">
        <v>4605</v>
      </c>
      <c r="E287" s="186" t="s">
        <v>932</v>
      </c>
      <c r="F287" s="186" t="s">
        <v>887</v>
      </c>
      <c r="G287" s="186" t="s">
        <v>613</v>
      </c>
      <c r="H287" s="186" t="s">
        <v>888</v>
      </c>
      <c r="I287" s="186" t="s">
        <v>889</v>
      </c>
      <c r="J287" s="186" t="s">
        <v>890</v>
      </c>
      <c r="K287" s="186" t="s">
        <v>839</v>
      </c>
      <c r="L287" s="186" t="s">
        <v>891</v>
      </c>
      <c r="M287" s="184">
        <v>47.9</v>
      </c>
    </row>
    <row r="288" spans="1:13" ht="12.75">
      <c r="A288" s="186" t="s">
        <v>1298</v>
      </c>
      <c r="B288" s="186" t="s">
        <v>943</v>
      </c>
      <c r="C288" s="186" t="s">
        <v>620</v>
      </c>
      <c r="D288" s="187">
        <v>4605</v>
      </c>
      <c r="E288" s="186" t="s">
        <v>932</v>
      </c>
      <c r="F288" s="186" t="s">
        <v>887</v>
      </c>
      <c r="G288" s="186" t="s">
        <v>613</v>
      </c>
      <c r="H288" s="186" t="s">
        <v>888</v>
      </c>
      <c r="I288" s="186" t="s">
        <v>889</v>
      </c>
      <c r="J288" s="186" t="s">
        <v>890</v>
      </c>
      <c r="K288" s="186" t="s">
        <v>817</v>
      </c>
      <c r="L288" s="186" t="s">
        <v>891</v>
      </c>
      <c r="M288" s="184">
        <v>213.9</v>
      </c>
    </row>
    <row r="289" spans="1:13" ht="12.75">
      <c r="A289" s="186" t="s">
        <v>1300</v>
      </c>
      <c r="B289" s="186" t="s">
        <v>947</v>
      </c>
      <c r="C289" s="186" t="s">
        <v>620</v>
      </c>
      <c r="D289" s="187">
        <v>4605</v>
      </c>
      <c r="E289" s="186" t="s">
        <v>932</v>
      </c>
      <c r="F289" s="186" t="s">
        <v>887</v>
      </c>
      <c r="G289" s="186" t="s">
        <v>613</v>
      </c>
      <c r="H289" s="186" t="s">
        <v>888</v>
      </c>
      <c r="I289" s="186" t="s">
        <v>889</v>
      </c>
      <c r="J289" s="186" t="s">
        <v>890</v>
      </c>
      <c r="K289" s="186" t="s">
        <v>816</v>
      </c>
      <c r="L289" s="186" t="s">
        <v>891</v>
      </c>
      <c r="M289" s="184">
        <v>320.9</v>
      </c>
    </row>
    <row r="290" spans="1:13" ht="12.75">
      <c r="A290" s="186" t="s">
        <v>1297</v>
      </c>
      <c r="B290" s="186" t="s">
        <v>941</v>
      </c>
      <c r="C290" s="186" t="s">
        <v>620</v>
      </c>
      <c r="D290" s="187">
        <v>4605</v>
      </c>
      <c r="E290" s="186" t="s">
        <v>932</v>
      </c>
      <c r="F290" s="186" t="s">
        <v>887</v>
      </c>
      <c r="G290" s="186" t="s">
        <v>613</v>
      </c>
      <c r="H290" s="186" t="s">
        <v>888</v>
      </c>
      <c r="I290" s="186" t="s">
        <v>889</v>
      </c>
      <c r="J290" s="186" t="s">
        <v>890</v>
      </c>
      <c r="K290" s="186" t="s">
        <v>831</v>
      </c>
      <c r="L290" s="186" t="s">
        <v>891</v>
      </c>
      <c r="M290" s="184">
        <v>171.2</v>
      </c>
    </row>
    <row r="291" spans="1:13" ht="12.75">
      <c r="A291" s="186" t="s">
        <v>1302</v>
      </c>
      <c r="B291" s="186" t="s">
        <v>951</v>
      </c>
      <c r="C291" s="186" t="s">
        <v>620</v>
      </c>
      <c r="D291" s="187">
        <v>4605</v>
      </c>
      <c r="E291" s="186" t="s">
        <v>932</v>
      </c>
      <c r="F291" s="186" t="s">
        <v>887</v>
      </c>
      <c r="G291" s="186" t="s">
        <v>613</v>
      </c>
      <c r="H291" s="186" t="s">
        <v>888</v>
      </c>
      <c r="I291" s="186" t="s">
        <v>889</v>
      </c>
      <c r="J291" s="186" t="s">
        <v>890</v>
      </c>
      <c r="K291" s="186" t="s">
        <v>818</v>
      </c>
      <c r="L291" s="186" t="s">
        <v>876</v>
      </c>
      <c r="M291" s="184">
        <v>42.8</v>
      </c>
    </row>
    <row r="292" spans="1:13" ht="12.75">
      <c r="A292" s="186" t="s">
        <v>1295</v>
      </c>
      <c r="B292" s="186" t="s">
        <v>937</v>
      </c>
      <c r="C292" s="186" t="s">
        <v>620</v>
      </c>
      <c r="D292" s="187">
        <v>4605</v>
      </c>
      <c r="E292" s="186" t="s">
        <v>932</v>
      </c>
      <c r="F292" s="186" t="s">
        <v>887</v>
      </c>
      <c r="G292" s="186" t="s">
        <v>613</v>
      </c>
      <c r="H292" s="186" t="s">
        <v>888</v>
      </c>
      <c r="I292" s="186" t="s">
        <v>889</v>
      </c>
      <c r="J292" s="186" t="s">
        <v>890</v>
      </c>
      <c r="K292" s="186" t="s">
        <v>839</v>
      </c>
      <c r="L292" s="186" t="s">
        <v>876</v>
      </c>
      <c r="M292" s="184">
        <v>30</v>
      </c>
    </row>
    <row r="293" spans="1:13" ht="12.75">
      <c r="A293" s="186" t="s">
        <v>1299</v>
      </c>
      <c r="B293" s="186" t="s">
        <v>945</v>
      </c>
      <c r="C293" s="186" t="s">
        <v>620</v>
      </c>
      <c r="D293" s="187">
        <v>4605</v>
      </c>
      <c r="E293" s="186" t="s">
        <v>932</v>
      </c>
      <c r="F293" s="186" t="s">
        <v>887</v>
      </c>
      <c r="G293" s="186" t="s">
        <v>613</v>
      </c>
      <c r="H293" s="186" t="s">
        <v>888</v>
      </c>
      <c r="I293" s="186" t="s">
        <v>889</v>
      </c>
      <c r="J293" s="186" t="s">
        <v>890</v>
      </c>
      <c r="K293" s="186" t="s">
        <v>817</v>
      </c>
      <c r="L293" s="186" t="s">
        <v>876</v>
      </c>
      <c r="M293" s="184">
        <v>128.4</v>
      </c>
    </row>
    <row r="294" spans="1:13" ht="12.75">
      <c r="A294" s="186" t="s">
        <v>1301</v>
      </c>
      <c r="B294" s="186" t="s">
        <v>949</v>
      </c>
      <c r="C294" s="186" t="s">
        <v>620</v>
      </c>
      <c r="D294" s="187">
        <v>4605</v>
      </c>
      <c r="E294" s="186" t="s">
        <v>932</v>
      </c>
      <c r="F294" s="186" t="s">
        <v>887</v>
      </c>
      <c r="G294" s="186" t="s">
        <v>613</v>
      </c>
      <c r="H294" s="186" t="s">
        <v>888</v>
      </c>
      <c r="I294" s="186" t="s">
        <v>889</v>
      </c>
      <c r="J294" s="186" t="s">
        <v>890</v>
      </c>
      <c r="K294" s="186" t="s">
        <v>816</v>
      </c>
      <c r="L294" s="186" t="s">
        <v>876</v>
      </c>
      <c r="M294" s="184">
        <v>213.9</v>
      </c>
    </row>
    <row r="295" spans="1:13" ht="12.75">
      <c r="A295" s="186" t="s">
        <v>1293</v>
      </c>
      <c r="B295" s="186" t="s">
        <v>931</v>
      </c>
      <c r="C295" s="186" t="s">
        <v>620</v>
      </c>
      <c r="D295" s="187">
        <v>4605</v>
      </c>
      <c r="E295" s="186" t="s">
        <v>932</v>
      </c>
      <c r="F295" s="186" t="s">
        <v>887</v>
      </c>
      <c r="G295" s="186" t="s">
        <v>613</v>
      </c>
      <c r="H295" s="186" t="s">
        <v>888</v>
      </c>
      <c r="I295" s="186" t="s">
        <v>889</v>
      </c>
      <c r="J295" s="186" t="s">
        <v>890</v>
      </c>
      <c r="K295" s="186" t="s">
        <v>831</v>
      </c>
      <c r="L295" s="186" t="s">
        <v>876</v>
      </c>
      <c r="M295" s="184">
        <v>107</v>
      </c>
    </row>
    <row r="296" spans="1:13" ht="12.75">
      <c r="A296" s="186" t="s">
        <v>1353</v>
      </c>
      <c r="B296" s="186" t="s">
        <v>939</v>
      </c>
      <c r="C296" s="186" t="s">
        <v>620</v>
      </c>
      <c r="D296" s="187">
        <v>4605</v>
      </c>
      <c r="E296" s="186" t="s">
        <v>932</v>
      </c>
      <c r="F296" s="186" t="s">
        <v>887</v>
      </c>
      <c r="G296" s="186" t="s">
        <v>613</v>
      </c>
      <c r="H296" s="186" t="s">
        <v>888</v>
      </c>
      <c r="I296" s="186" t="s">
        <v>892</v>
      </c>
      <c r="J296" s="186" t="s">
        <v>893</v>
      </c>
      <c r="K296" s="186" t="s">
        <v>818</v>
      </c>
      <c r="L296" s="186" t="s">
        <v>891</v>
      </c>
      <c r="M296" s="184">
        <v>61.5</v>
      </c>
    </row>
    <row r="297" spans="1:13" ht="12.75">
      <c r="A297" s="186" t="s">
        <v>1351</v>
      </c>
      <c r="B297" s="186" t="s">
        <v>935</v>
      </c>
      <c r="C297" s="186" t="s">
        <v>620</v>
      </c>
      <c r="D297" s="187">
        <v>4605</v>
      </c>
      <c r="E297" s="186" t="s">
        <v>932</v>
      </c>
      <c r="F297" s="186" t="s">
        <v>887</v>
      </c>
      <c r="G297" s="186" t="s">
        <v>613</v>
      </c>
      <c r="H297" s="186" t="s">
        <v>888</v>
      </c>
      <c r="I297" s="186" t="s">
        <v>892</v>
      </c>
      <c r="J297" s="186" t="s">
        <v>893</v>
      </c>
      <c r="K297" s="186" t="s">
        <v>839</v>
      </c>
      <c r="L297" s="186" t="s">
        <v>891</v>
      </c>
      <c r="M297" s="184">
        <v>43</v>
      </c>
    </row>
    <row r="298" spans="1:13" ht="12.75">
      <c r="A298" s="186" t="s">
        <v>1355</v>
      </c>
      <c r="B298" s="186" t="s">
        <v>943</v>
      </c>
      <c r="C298" s="186" t="s">
        <v>620</v>
      </c>
      <c r="D298" s="187">
        <v>4605</v>
      </c>
      <c r="E298" s="186" t="s">
        <v>932</v>
      </c>
      <c r="F298" s="186" t="s">
        <v>887</v>
      </c>
      <c r="G298" s="186" t="s">
        <v>613</v>
      </c>
      <c r="H298" s="186" t="s">
        <v>888</v>
      </c>
      <c r="I298" s="186" t="s">
        <v>892</v>
      </c>
      <c r="J298" s="186" t="s">
        <v>893</v>
      </c>
      <c r="K298" s="186" t="s">
        <v>817</v>
      </c>
      <c r="L298" s="186" t="s">
        <v>891</v>
      </c>
      <c r="M298" s="184">
        <v>192.1</v>
      </c>
    </row>
    <row r="299" spans="1:13" ht="12.75">
      <c r="A299" s="186" t="s">
        <v>1357</v>
      </c>
      <c r="B299" s="186" t="s">
        <v>947</v>
      </c>
      <c r="C299" s="186" t="s">
        <v>620</v>
      </c>
      <c r="D299" s="187">
        <v>4605</v>
      </c>
      <c r="E299" s="186" t="s">
        <v>932</v>
      </c>
      <c r="F299" s="186" t="s">
        <v>887</v>
      </c>
      <c r="G299" s="186" t="s">
        <v>613</v>
      </c>
      <c r="H299" s="186" t="s">
        <v>888</v>
      </c>
      <c r="I299" s="186" t="s">
        <v>892</v>
      </c>
      <c r="J299" s="186" t="s">
        <v>893</v>
      </c>
      <c r="K299" s="186" t="s">
        <v>816</v>
      </c>
      <c r="L299" s="186" t="s">
        <v>891</v>
      </c>
      <c r="M299" s="184">
        <v>288.2</v>
      </c>
    </row>
    <row r="300" spans="1:13" ht="12.75">
      <c r="A300" s="186" t="s">
        <v>1354</v>
      </c>
      <c r="B300" s="186" t="s">
        <v>941</v>
      </c>
      <c r="C300" s="186" t="s">
        <v>620</v>
      </c>
      <c r="D300" s="187">
        <v>4605</v>
      </c>
      <c r="E300" s="186" t="s">
        <v>932</v>
      </c>
      <c r="F300" s="186" t="s">
        <v>887</v>
      </c>
      <c r="G300" s="186" t="s">
        <v>613</v>
      </c>
      <c r="H300" s="186" t="s">
        <v>888</v>
      </c>
      <c r="I300" s="186" t="s">
        <v>892</v>
      </c>
      <c r="J300" s="186" t="s">
        <v>893</v>
      </c>
      <c r="K300" s="186" t="s">
        <v>831</v>
      </c>
      <c r="L300" s="186" t="s">
        <v>891</v>
      </c>
      <c r="M300" s="184">
        <v>153.7</v>
      </c>
    </row>
    <row r="301" spans="1:13" ht="12.75">
      <c r="A301" s="186" t="s">
        <v>1359</v>
      </c>
      <c r="B301" s="186" t="s">
        <v>951</v>
      </c>
      <c r="C301" s="186" t="s">
        <v>620</v>
      </c>
      <c r="D301" s="187">
        <v>4605</v>
      </c>
      <c r="E301" s="186" t="s">
        <v>932</v>
      </c>
      <c r="F301" s="186" t="s">
        <v>887</v>
      </c>
      <c r="G301" s="186" t="s">
        <v>613</v>
      </c>
      <c r="H301" s="186" t="s">
        <v>888</v>
      </c>
      <c r="I301" s="186" t="s">
        <v>892</v>
      </c>
      <c r="J301" s="186" t="s">
        <v>893</v>
      </c>
      <c r="K301" s="186" t="s">
        <v>818</v>
      </c>
      <c r="L301" s="186" t="s">
        <v>876</v>
      </c>
      <c r="M301" s="184">
        <v>38.4</v>
      </c>
    </row>
    <row r="302" spans="1:13" ht="12.75">
      <c r="A302" s="186" t="s">
        <v>1352</v>
      </c>
      <c r="B302" s="186" t="s">
        <v>937</v>
      </c>
      <c r="C302" s="186" t="s">
        <v>620</v>
      </c>
      <c r="D302" s="187">
        <v>4605</v>
      </c>
      <c r="E302" s="186" t="s">
        <v>932</v>
      </c>
      <c r="F302" s="186" t="s">
        <v>887</v>
      </c>
      <c r="G302" s="186" t="s">
        <v>613</v>
      </c>
      <c r="H302" s="186" t="s">
        <v>888</v>
      </c>
      <c r="I302" s="186" t="s">
        <v>892</v>
      </c>
      <c r="J302" s="186" t="s">
        <v>893</v>
      </c>
      <c r="K302" s="186" t="s">
        <v>839</v>
      </c>
      <c r="L302" s="186" t="s">
        <v>876</v>
      </c>
      <c r="M302" s="184">
        <v>26.9</v>
      </c>
    </row>
    <row r="303" spans="1:13" ht="12.75">
      <c r="A303" s="186" t="s">
        <v>1356</v>
      </c>
      <c r="B303" s="186" t="s">
        <v>945</v>
      </c>
      <c r="C303" s="186" t="s">
        <v>620</v>
      </c>
      <c r="D303" s="187">
        <v>4605</v>
      </c>
      <c r="E303" s="186" t="s">
        <v>932</v>
      </c>
      <c r="F303" s="186" t="s">
        <v>887</v>
      </c>
      <c r="G303" s="186" t="s">
        <v>613</v>
      </c>
      <c r="H303" s="186" t="s">
        <v>888</v>
      </c>
      <c r="I303" s="186" t="s">
        <v>892</v>
      </c>
      <c r="J303" s="186" t="s">
        <v>893</v>
      </c>
      <c r="K303" s="186" t="s">
        <v>817</v>
      </c>
      <c r="L303" s="186" t="s">
        <v>876</v>
      </c>
      <c r="M303" s="184">
        <v>115.3</v>
      </c>
    </row>
    <row r="304" spans="1:13" ht="12.75">
      <c r="A304" s="186" t="s">
        <v>1358</v>
      </c>
      <c r="B304" s="186" t="s">
        <v>949</v>
      </c>
      <c r="C304" s="186" t="s">
        <v>620</v>
      </c>
      <c r="D304" s="187">
        <v>4605</v>
      </c>
      <c r="E304" s="186" t="s">
        <v>932</v>
      </c>
      <c r="F304" s="186" t="s">
        <v>887</v>
      </c>
      <c r="G304" s="186" t="s">
        <v>613</v>
      </c>
      <c r="H304" s="186" t="s">
        <v>888</v>
      </c>
      <c r="I304" s="186" t="s">
        <v>892</v>
      </c>
      <c r="J304" s="186" t="s">
        <v>893</v>
      </c>
      <c r="K304" s="186" t="s">
        <v>816</v>
      </c>
      <c r="L304" s="186" t="s">
        <v>876</v>
      </c>
      <c r="M304" s="184">
        <v>192.1</v>
      </c>
    </row>
    <row r="305" spans="1:13" ht="12.75">
      <c r="A305" s="186" t="s">
        <v>1350</v>
      </c>
      <c r="B305" s="186" t="s">
        <v>931</v>
      </c>
      <c r="C305" s="186" t="s">
        <v>620</v>
      </c>
      <c r="D305" s="187">
        <v>4605</v>
      </c>
      <c r="E305" s="186" t="s">
        <v>932</v>
      </c>
      <c r="F305" s="186" t="s">
        <v>887</v>
      </c>
      <c r="G305" s="186" t="s">
        <v>613</v>
      </c>
      <c r="H305" s="186" t="s">
        <v>888</v>
      </c>
      <c r="I305" s="186" t="s">
        <v>892</v>
      </c>
      <c r="J305" s="186" t="s">
        <v>893</v>
      </c>
      <c r="K305" s="186" t="s">
        <v>831</v>
      </c>
      <c r="L305" s="186" t="s">
        <v>876</v>
      </c>
      <c r="M305" s="184">
        <v>96.1</v>
      </c>
    </row>
    <row r="306" spans="1:13" ht="12.75">
      <c r="A306" s="186" t="s">
        <v>1410</v>
      </c>
      <c r="B306" s="186" t="s">
        <v>939</v>
      </c>
      <c r="C306" s="186" t="s">
        <v>620</v>
      </c>
      <c r="D306" s="187">
        <v>4605</v>
      </c>
      <c r="E306" s="186" t="s">
        <v>932</v>
      </c>
      <c r="F306" s="186" t="s">
        <v>887</v>
      </c>
      <c r="G306" s="186" t="s">
        <v>613</v>
      </c>
      <c r="H306" s="186" t="s">
        <v>888</v>
      </c>
      <c r="I306" s="186" t="s">
        <v>894</v>
      </c>
      <c r="J306" s="186" t="s">
        <v>895</v>
      </c>
      <c r="K306" s="186" t="s">
        <v>818</v>
      </c>
      <c r="L306" s="186" t="s">
        <v>891</v>
      </c>
      <c r="M306" s="184">
        <v>55.2</v>
      </c>
    </row>
    <row r="307" spans="1:13" ht="12.75">
      <c r="A307" s="186" t="s">
        <v>1408</v>
      </c>
      <c r="B307" s="186" t="s">
        <v>935</v>
      </c>
      <c r="C307" s="186" t="s">
        <v>620</v>
      </c>
      <c r="D307" s="187">
        <v>4605</v>
      </c>
      <c r="E307" s="186" t="s">
        <v>932</v>
      </c>
      <c r="F307" s="186" t="s">
        <v>887</v>
      </c>
      <c r="G307" s="186" t="s">
        <v>613</v>
      </c>
      <c r="H307" s="186" t="s">
        <v>888</v>
      </c>
      <c r="I307" s="186" t="s">
        <v>894</v>
      </c>
      <c r="J307" s="186" t="s">
        <v>895</v>
      </c>
      <c r="K307" s="186" t="s">
        <v>839</v>
      </c>
      <c r="L307" s="186" t="s">
        <v>891</v>
      </c>
      <c r="M307" s="184">
        <v>38.6</v>
      </c>
    </row>
    <row r="308" spans="1:13" ht="12.75">
      <c r="A308" s="186" t="s">
        <v>1412</v>
      </c>
      <c r="B308" s="186" t="s">
        <v>943</v>
      </c>
      <c r="C308" s="186" t="s">
        <v>620</v>
      </c>
      <c r="D308" s="187">
        <v>4605</v>
      </c>
      <c r="E308" s="186" t="s">
        <v>932</v>
      </c>
      <c r="F308" s="186" t="s">
        <v>887</v>
      </c>
      <c r="G308" s="186" t="s">
        <v>613</v>
      </c>
      <c r="H308" s="186" t="s">
        <v>888</v>
      </c>
      <c r="I308" s="186" t="s">
        <v>894</v>
      </c>
      <c r="J308" s="186" t="s">
        <v>895</v>
      </c>
      <c r="K308" s="186" t="s">
        <v>817</v>
      </c>
      <c r="L308" s="186" t="s">
        <v>891</v>
      </c>
      <c r="M308" s="184">
        <v>172.5</v>
      </c>
    </row>
    <row r="309" spans="1:13" ht="12.75">
      <c r="A309" s="186" t="s">
        <v>1414</v>
      </c>
      <c r="B309" s="186" t="s">
        <v>947</v>
      </c>
      <c r="C309" s="186" t="s">
        <v>620</v>
      </c>
      <c r="D309" s="187">
        <v>4605</v>
      </c>
      <c r="E309" s="186" t="s">
        <v>932</v>
      </c>
      <c r="F309" s="186" t="s">
        <v>887</v>
      </c>
      <c r="G309" s="186" t="s">
        <v>613</v>
      </c>
      <c r="H309" s="186" t="s">
        <v>888</v>
      </c>
      <c r="I309" s="186" t="s">
        <v>894</v>
      </c>
      <c r="J309" s="186" t="s">
        <v>895</v>
      </c>
      <c r="K309" s="186" t="s">
        <v>816</v>
      </c>
      <c r="L309" s="186" t="s">
        <v>891</v>
      </c>
      <c r="M309" s="184">
        <v>258.8</v>
      </c>
    </row>
    <row r="310" spans="1:13" ht="12.75">
      <c r="A310" s="186" t="s">
        <v>1411</v>
      </c>
      <c r="B310" s="186" t="s">
        <v>941</v>
      </c>
      <c r="C310" s="186" t="s">
        <v>620</v>
      </c>
      <c r="D310" s="187">
        <v>4605</v>
      </c>
      <c r="E310" s="186" t="s">
        <v>932</v>
      </c>
      <c r="F310" s="186" t="s">
        <v>887</v>
      </c>
      <c r="G310" s="186" t="s">
        <v>613</v>
      </c>
      <c r="H310" s="186" t="s">
        <v>888</v>
      </c>
      <c r="I310" s="186" t="s">
        <v>894</v>
      </c>
      <c r="J310" s="186" t="s">
        <v>895</v>
      </c>
      <c r="K310" s="186" t="s">
        <v>831</v>
      </c>
      <c r="L310" s="186" t="s">
        <v>891</v>
      </c>
      <c r="M310" s="184">
        <v>138</v>
      </c>
    </row>
    <row r="311" spans="1:13" ht="12.75">
      <c r="A311" s="186" t="s">
        <v>1416</v>
      </c>
      <c r="B311" s="186" t="s">
        <v>951</v>
      </c>
      <c r="C311" s="186" t="s">
        <v>620</v>
      </c>
      <c r="D311" s="187">
        <v>4605</v>
      </c>
      <c r="E311" s="186" t="s">
        <v>932</v>
      </c>
      <c r="F311" s="186" t="s">
        <v>887</v>
      </c>
      <c r="G311" s="186" t="s">
        <v>613</v>
      </c>
      <c r="H311" s="186" t="s">
        <v>888</v>
      </c>
      <c r="I311" s="186" t="s">
        <v>894</v>
      </c>
      <c r="J311" s="186" t="s">
        <v>895</v>
      </c>
      <c r="K311" s="186" t="s">
        <v>818</v>
      </c>
      <c r="L311" s="186" t="s">
        <v>876</v>
      </c>
      <c r="M311" s="184">
        <v>34.5</v>
      </c>
    </row>
    <row r="312" spans="1:13" ht="12.75">
      <c r="A312" s="186" t="s">
        <v>1409</v>
      </c>
      <c r="B312" s="186" t="s">
        <v>937</v>
      </c>
      <c r="C312" s="186" t="s">
        <v>620</v>
      </c>
      <c r="D312" s="187">
        <v>4605</v>
      </c>
      <c r="E312" s="186" t="s">
        <v>932</v>
      </c>
      <c r="F312" s="186" t="s">
        <v>887</v>
      </c>
      <c r="G312" s="186" t="s">
        <v>613</v>
      </c>
      <c r="H312" s="186" t="s">
        <v>888</v>
      </c>
      <c r="I312" s="186" t="s">
        <v>894</v>
      </c>
      <c r="J312" s="186" t="s">
        <v>895</v>
      </c>
      <c r="K312" s="186" t="s">
        <v>839</v>
      </c>
      <c r="L312" s="186" t="s">
        <v>876</v>
      </c>
      <c r="M312" s="184">
        <v>24.2</v>
      </c>
    </row>
    <row r="313" spans="1:13" ht="12.75">
      <c r="A313" s="186" t="s">
        <v>1413</v>
      </c>
      <c r="B313" s="186" t="s">
        <v>945</v>
      </c>
      <c r="C313" s="186" t="s">
        <v>620</v>
      </c>
      <c r="D313" s="187">
        <v>4605</v>
      </c>
      <c r="E313" s="186" t="s">
        <v>932</v>
      </c>
      <c r="F313" s="186" t="s">
        <v>887</v>
      </c>
      <c r="G313" s="186" t="s">
        <v>613</v>
      </c>
      <c r="H313" s="186" t="s">
        <v>888</v>
      </c>
      <c r="I313" s="186" t="s">
        <v>894</v>
      </c>
      <c r="J313" s="186" t="s">
        <v>895</v>
      </c>
      <c r="K313" s="186" t="s">
        <v>817</v>
      </c>
      <c r="L313" s="186" t="s">
        <v>876</v>
      </c>
      <c r="M313" s="184">
        <v>103.5</v>
      </c>
    </row>
    <row r="314" spans="1:13" ht="12.75">
      <c r="A314" s="186" t="s">
        <v>1415</v>
      </c>
      <c r="B314" s="186" t="s">
        <v>949</v>
      </c>
      <c r="C314" s="186" t="s">
        <v>620</v>
      </c>
      <c r="D314" s="187">
        <v>4605</v>
      </c>
      <c r="E314" s="186" t="s">
        <v>932</v>
      </c>
      <c r="F314" s="186" t="s">
        <v>887</v>
      </c>
      <c r="G314" s="186" t="s">
        <v>613</v>
      </c>
      <c r="H314" s="186" t="s">
        <v>888</v>
      </c>
      <c r="I314" s="186" t="s">
        <v>894</v>
      </c>
      <c r="J314" s="186" t="s">
        <v>895</v>
      </c>
      <c r="K314" s="186" t="s">
        <v>816</v>
      </c>
      <c r="L314" s="186" t="s">
        <v>876</v>
      </c>
      <c r="M314" s="184">
        <v>172.5</v>
      </c>
    </row>
    <row r="315" spans="1:13" ht="12.75">
      <c r="A315" s="186" t="s">
        <v>1407</v>
      </c>
      <c r="B315" s="186" t="s">
        <v>931</v>
      </c>
      <c r="C315" s="186" t="s">
        <v>620</v>
      </c>
      <c r="D315" s="187">
        <v>4605</v>
      </c>
      <c r="E315" s="186" t="s">
        <v>932</v>
      </c>
      <c r="F315" s="186" t="s">
        <v>887</v>
      </c>
      <c r="G315" s="186" t="s">
        <v>613</v>
      </c>
      <c r="H315" s="186" t="s">
        <v>888</v>
      </c>
      <c r="I315" s="186" t="s">
        <v>894</v>
      </c>
      <c r="J315" s="186" t="s">
        <v>895</v>
      </c>
      <c r="K315" s="186" t="s">
        <v>831</v>
      </c>
      <c r="L315" s="186" t="s">
        <v>876</v>
      </c>
      <c r="M315" s="184">
        <v>86.3</v>
      </c>
    </row>
    <row r="316" spans="1:13" ht="12.75">
      <c r="A316" s="186" t="s">
        <v>1467</v>
      </c>
      <c r="B316" s="186" t="s">
        <v>939</v>
      </c>
      <c r="C316" s="186" t="s">
        <v>620</v>
      </c>
      <c r="D316" s="187">
        <v>4605</v>
      </c>
      <c r="E316" s="186" t="s">
        <v>932</v>
      </c>
      <c r="F316" s="186" t="s">
        <v>887</v>
      </c>
      <c r="G316" s="186" t="s">
        <v>613</v>
      </c>
      <c r="H316" s="186" t="s">
        <v>888</v>
      </c>
      <c r="I316" s="186" t="s">
        <v>896</v>
      </c>
      <c r="J316" s="186" t="s">
        <v>897</v>
      </c>
      <c r="K316" s="186" t="s">
        <v>818</v>
      </c>
      <c r="L316" s="186" t="s">
        <v>891</v>
      </c>
      <c r="M316" s="184">
        <v>49.6</v>
      </c>
    </row>
    <row r="317" spans="1:13" ht="12.75">
      <c r="A317" s="186" t="s">
        <v>1465</v>
      </c>
      <c r="B317" s="186" t="s">
        <v>935</v>
      </c>
      <c r="C317" s="186" t="s">
        <v>620</v>
      </c>
      <c r="D317" s="187">
        <v>4605</v>
      </c>
      <c r="E317" s="186" t="s">
        <v>932</v>
      </c>
      <c r="F317" s="186" t="s">
        <v>887</v>
      </c>
      <c r="G317" s="186" t="s">
        <v>613</v>
      </c>
      <c r="H317" s="186" t="s">
        <v>888</v>
      </c>
      <c r="I317" s="186" t="s">
        <v>896</v>
      </c>
      <c r="J317" s="186" t="s">
        <v>897</v>
      </c>
      <c r="K317" s="186" t="s">
        <v>839</v>
      </c>
      <c r="L317" s="186" t="s">
        <v>891</v>
      </c>
      <c r="M317" s="184">
        <v>34.7</v>
      </c>
    </row>
    <row r="318" spans="1:13" ht="12.75">
      <c r="A318" s="186" t="s">
        <v>1469</v>
      </c>
      <c r="B318" s="186" t="s">
        <v>943</v>
      </c>
      <c r="C318" s="186" t="s">
        <v>620</v>
      </c>
      <c r="D318" s="187">
        <v>4605</v>
      </c>
      <c r="E318" s="186" t="s">
        <v>932</v>
      </c>
      <c r="F318" s="186" t="s">
        <v>887</v>
      </c>
      <c r="G318" s="186" t="s">
        <v>613</v>
      </c>
      <c r="H318" s="186" t="s">
        <v>888</v>
      </c>
      <c r="I318" s="186" t="s">
        <v>896</v>
      </c>
      <c r="J318" s="186" t="s">
        <v>897</v>
      </c>
      <c r="K318" s="186" t="s">
        <v>817</v>
      </c>
      <c r="L318" s="186" t="s">
        <v>891</v>
      </c>
      <c r="M318" s="184">
        <v>154.9</v>
      </c>
    </row>
    <row r="319" spans="1:13" ht="12.75">
      <c r="A319" s="186" t="s">
        <v>1471</v>
      </c>
      <c r="B319" s="186" t="s">
        <v>947</v>
      </c>
      <c r="C319" s="186" t="s">
        <v>620</v>
      </c>
      <c r="D319" s="187">
        <v>4605</v>
      </c>
      <c r="E319" s="186" t="s">
        <v>932</v>
      </c>
      <c r="F319" s="186" t="s">
        <v>887</v>
      </c>
      <c r="G319" s="186" t="s">
        <v>613</v>
      </c>
      <c r="H319" s="186" t="s">
        <v>888</v>
      </c>
      <c r="I319" s="186" t="s">
        <v>896</v>
      </c>
      <c r="J319" s="186" t="s">
        <v>897</v>
      </c>
      <c r="K319" s="186" t="s">
        <v>816</v>
      </c>
      <c r="L319" s="186" t="s">
        <v>891</v>
      </c>
      <c r="M319" s="184">
        <v>232.4</v>
      </c>
    </row>
    <row r="320" spans="1:13" ht="12.75">
      <c r="A320" s="186" t="s">
        <v>1468</v>
      </c>
      <c r="B320" s="186" t="s">
        <v>941</v>
      </c>
      <c r="C320" s="186" t="s">
        <v>620</v>
      </c>
      <c r="D320" s="187">
        <v>4605</v>
      </c>
      <c r="E320" s="186" t="s">
        <v>932</v>
      </c>
      <c r="F320" s="186" t="s">
        <v>887</v>
      </c>
      <c r="G320" s="186" t="s">
        <v>613</v>
      </c>
      <c r="H320" s="186" t="s">
        <v>888</v>
      </c>
      <c r="I320" s="186" t="s">
        <v>896</v>
      </c>
      <c r="J320" s="186" t="s">
        <v>897</v>
      </c>
      <c r="K320" s="186" t="s">
        <v>831</v>
      </c>
      <c r="L320" s="186" t="s">
        <v>891</v>
      </c>
      <c r="M320" s="184">
        <v>123.9</v>
      </c>
    </row>
    <row r="321" spans="1:13" ht="12.75">
      <c r="A321" s="186" t="s">
        <v>1473</v>
      </c>
      <c r="B321" s="186" t="s">
        <v>951</v>
      </c>
      <c r="C321" s="186" t="s">
        <v>620</v>
      </c>
      <c r="D321" s="187">
        <v>4605</v>
      </c>
      <c r="E321" s="186" t="s">
        <v>932</v>
      </c>
      <c r="F321" s="186" t="s">
        <v>887</v>
      </c>
      <c r="G321" s="186" t="s">
        <v>613</v>
      </c>
      <c r="H321" s="186" t="s">
        <v>888</v>
      </c>
      <c r="I321" s="186" t="s">
        <v>896</v>
      </c>
      <c r="J321" s="186" t="s">
        <v>897</v>
      </c>
      <c r="K321" s="186" t="s">
        <v>818</v>
      </c>
      <c r="L321" s="186" t="s">
        <v>876</v>
      </c>
      <c r="M321" s="184">
        <v>31</v>
      </c>
    </row>
    <row r="322" spans="1:13" ht="12.75">
      <c r="A322" s="186" t="s">
        <v>1466</v>
      </c>
      <c r="B322" s="186" t="s">
        <v>937</v>
      </c>
      <c r="C322" s="186" t="s">
        <v>620</v>
      </c>
      <c r="D322" s="187">
        <v>4605</v>
      </c>
      <c r="E322" s="186" t="s">
        <v>932</v>
      </c>
      <c r="F322" s="186" t="s">
        <v>887</v>
      </c>
      <c r="G322" s="186" t="s">
        <v>613</v>
      </c>
      <c r="H322" s="186" t="s">
        <v>888</v>
      </c>
      <c r="I322" s="186" t="s">
        <v>896</v>
      </c>
      <c r="J322" s="186" t="s">
        <v>897</v>
      </c>
      <c r="K322" s="186" t="s">
        <v>839</v>
      </c>
      <c r="L322" s="186" t="s">
        <v>876</v>
      </c>
      <c r="M322" s="184">
        <v>21.7</v>
      </c>
    </row>
    <row r="323" spans="1:13" ht="12.75">
      <c r="A323" s="186" t="s">
        <v>1470</v>
      </c>
      <c r="B323" s="186" t="s">
        <v>945</v>
      </c>
      <c r="C323" s="186" t="s">
        <v>620</v>
      </c>
      <c r="D323" s="187">
        <v>4605</v>
      </c>
      <c r="E323" s="186" t="s">
        <v>932</v>
      </c>
      <c r="F323" s="186" t="s">
        <v>887</v>
      </c>
      <c r="G323" s="186" t="s">
        <v>613</v>
      </c>
      <c r="H323" s="186" t="s">
        <v>888</v>
      </c>
      <c r="I323" s="186" t="s">
        <v>896</v>
      </c>
      <c r="J323" s="186" t="s">
        <v>897</v>
      </c>
      <c r="K323" s="186" t="s">
        <v>817</v>
      </c>
      <c r="L323" s="186" t="s">
        <v>876</v>
      </c>
      <c r="M323" s="184">
        <v>93</v>
      </c>
    </row>
    <row r="324" spans="1:13" ht="12.75">
      <c r="A324" s="186" t="s">
        <v>1472</v>
      </c>
      <c r="B324" s="186" t="s">
        <v>949</v>
      </c>
      <c r="C324" s="186" t="s">
        <v>620</v>
      </c>
      <c r="D324" s="187">
        <v>4605</v>
      </c>
      <c r="E324" s="186" t="s">
        <v>932</v>
      </c>
      <c r="F324" s="186" t="s">
        <v>887</v>
      </c>
      <c r="G324" s="186" t="s">
        <v>613</v>
      </c>
      <c r="H324" s="186" t="s">
        <v>888</v>
      </c>
      <c r="I324" s="186" t="s">
        <v>896</v>
      </c>
      <c r="J324" s="186" t="s">
        <v>897</v>
      </c>
      <c r="K324" s="186" t="s">
        <v>816</v>
      </c>
      <c r="L324" s="186" t="s">
        <v>876</v>
      </c>
      <c r="M324" s="184">
        <v>154.9</v>
      </c>
    </row>
    <row r="325" spans="1:13" ht="12.75">
      <c r="A325" s="186" t="s">
        <v>1464</v>
      </c>
      <c r="B325" s="186" t="s">
        <v>931</v>
      </c>
      <c r="C325" s="186" t="s">
        <v>620</v>
      </c>
      <c r="D325" s="187">
        <v>4605</v>
      </c>
      <c r="E325" s="186" t="s">
        <v>932</v>
      </c>
      <c r="F325" s="186" t="s">
        <v>887</v>
      </c>
      <c r="G325" s="186" t="s">
        <v>613</v>
      </c>
      <c r="H325" s="186" t="s">
        <v>888</v>
      </c>
      <c r="I325" s="186" t="s">
        <v>896</v>
      </c>
      <c r="J325" s="186" t="s">
        <v>897</v>
      </c>
      <c r="K325" s="186" t="s">
        <v>831</v>
      </c>
      <c r="L325" s="186" t="s">
        <v>876</v>
      </c>
      <c r="M325" s="184">
        <v>77.5</v>
      </c>
    </row>
    <row r="326" spans="1:13" ht="12.75">
      <c r="A326" s="186" t="s">
        <v>907</v>
      </c>
      <c r="B326" s="186" t="s">
        <v>908</v>
      </c>
      <c r="C326" s="186" t="s">
        <v>616</v>
      </c>
      <c r="D326" s="187">
        <v>4011</v>
      </c>
      <c r="E326" s="186" t="s">
        <v>873</v>
      </c>
      <c r="F326" s="186" t="s">
        <v>874</v>
      </c>
      <c r="G326" s="186" t="s">
        <v>613</v>
      </c>
      <c r="H326" s="186" t="s">
        <v>888</v>
      </c>
      <c r="I326" s="186" t="s">
        <v>901</v>
      </c>
      <c r="J326" s="186" t="s">
        <v>902</v>
      </c>
      <c r="K326" s="186" t="s">
        <v>818</v>
      </c>
      <c r="L326" s="186" t="s">
        <v>891</v>
      </c>
      <c r="M326" s="184">
        <v>318.4</v>
      </c>
    </row>
    <row r="327" spans="1:13" ht="12.75">
      <c r="A327" s="186" t="s">
        <v>905</v>
      </c>
      <c r="B327" s="186" t="s">
        <v>906</v>
      </c>
      <c r="C327" s="186" t="s">
        <v>616</v>
      </c>
      <c r="D327" s="187">
        <v>4011</v>
      </c>
      <c r="E327" s="186" t="s">
        <v>873</v>
      </c>
      <c r="F327" s="186" t="s">
        <v>874</v>
      </c>
      <c r="G327" s="186" t="s">
        <v>613</v>
      </c>
      <c r="H327" s="186" t="s">
        <v>888</v>
      </c>
      <c r="I327" s="186" t="s">
        <v>901</v>
      </c>
      <c r="J327" s="186" t="s">
        <v>902</v>
      </c>
      <c r="K327" s="186" t="s">
        <v>839</v>
      </c>
      <c r="L327" s="186" t="s">
        <v>891</v>
      </c>
      <c r="M327" s="184">
        <v>222.9</v>
      </c>
    </row>
    <row r="328" spans="1:13" ht="12.75">
      <c r="A328" s="186" t="s">
        <v>913</v>
      </c>
      <c r="B328" s="186" t="s">
        <v>914</v>
      </c>
      <c r="C328" s="186" t="s">
        <v>616</v>
      </c>
      <c r="D328" s="187">
        <v>4011</v>
      </c>
      <c r="E328" s="186" t="s">
        <v>873</v>
      </c>
      <c r="F328" s="186" t="s">
        <v>874</v>
      </c>
      <c r="G328" s="186" t="s">
        <v>613</v>
      </c>
      <c r="H328" s="186" t="s">
        <v>888</v>
      </c>
      <c r="I328" s="186" t="s">
        <v>901</v>
      </c>
      <c r="J328" s="186" t="s">
        <v>902</v>
      </c>
      <c r="K328" s="186" t="s">
        <v>817</v>
      </c>
      <c r="L328" s="186" t="s">
        <v>891</v>
      </c>
      <c r="M328" s="184">
        <v>995</v>
      </c>
    </row>
    <row r="329" spans="1:13" ht="12.75">
      <c r="A329" s="186" t="s">
        <v>917</v>
      </c>
      <c r="B329" s="186" t="s">
        <v>918</v>
      </c>
      <c r="C329" s="186" t="s">
        <v>616</v>
      </c>
      <c r="D329" s="187">
        <v>4011</v>
      </c>
      <c r="E329" s="186" t="s">
        <v>873</v>
      </c>
      <c r="F329" s="186" t="s">
        <v>874</v>
      </c>
      <c r="G329" s="186" t="s">
        <v>613</v>
      </c>
      <c r="H329" s="186" t="s">
        <v>888</v>
      </c>
      <c r="I329" s="186" t="s">
        <v>901</v>
      </c>
      <c r="J329" s="186" t="s">
        <v>902</v>
      </c>
      <c r="K329" s="186" t="s">
        <v>816</v>
      </c>
      <c r="L329" s="186" t="s">
        <v>891</v>
      </c>
      <c r="M329" s="184">
        <v>1492.5</v>
      </c>
    </row>
    <row r="330" spans="1:13" ht="12.75">
      <c r="A330" s="186" t="s">
        <v>909</v>
      </c>
      <c r="B330" s="186" t="s">
        <v>910</v>
      </c>
      <c r="C330" s="186" t="s">
        <v>616</v>
      </c>
      <c r="D330" s="187">
        <v>4011</v>
      </c>
      <c r="E330" s="186" t="s">
        <v>873</v>
      </c>
      <c r="F330" s="186" t="s">
        <v>874</v>
      </c>
      <c r="G330" s="186" t="s">
        <v>613</v>
      </c>
      <c r="H330" s="186" t="s">
        <v>888</v>
      </c>
      <c r="I330" s="186" t="s">
        <v>901</v>
      </c>
      <c r="J330" s="186" t="s">
        <v>902</v>
      </c>
      <c r="K330" s="186" t="s">
        <v>831</v>
      </c>
      <c r="L330" s="186" t="s">
        <v>891</v>
      </c>
      <c r="M330" s="184">
        <v>796</v>
      </c>
    </row>
    <row r="331" spans="1:13" ht="12.75">
      <c r="A331" s="186" t="s">
        <v>899</v>
      </c>
      <c r="B331" s="186" t="s">
        <v>900</v>
      </c>
      <c r="C331" s="186" t="s">
        <v>616</v>
      </c>
      <c r="D331" s="187">
        <v>4011</v>
      </c>
      <c r="E331" s="186" t="s">
        <v>873</v>
      </c>
      <c r="F331" s="186" t="s">
        <v>874</v>
      </c>
      <c r="G331" s="186" t="s">
        <v>613</v>
      </c>
      <c r="H331" s="186" t="s">
        <v>888</v>
      </c>
      <c r="I331" s="186" t="s">
        <v>901</v>
      </c>
      <c r="J331" s="186" t="s">
        <v>902</v>
      </c>
      <c r="K331" s="186" t="s">
        <v>818</v>
      </c>
      <c r="L331" s="186" t="s">
        <v>876</v>
      </c>
      <c r="M331" s="184">
        <v>199</v>
      </c>
    </row>
    <row r="332" spans="1:13" ht="12.75">
      <c r="A332" s="186" t="s">
        <v>919</v>
      </c>
      <c r="B332" s="186" t="s">
        <v>920</v>
      </c>
      <c r="C332" s="186" t="s">
        <v>616</v>
      </c>
      <c r="D332" s="187">
        <v>4011</v>
      </c>
      <c r="E332" s="186" t="s">
        <v>873</v>
      </c>
      <c r="F332" s="186" t="s">
        <v>874</v>
      </c>
      <c r="G332" s="186" t="s">
        <v>613</v>
      </c>
      <c r="H332" s="186" t="s">
        <v>888</v>
      </c>
      <c r="I332" s="186" t="s">
        <v>901</v>
      </c>
      <c r="J332" s="186" t="s">
        <v>902</v>
      </c>
      <c r="K332" s="186" t="s">
        <v>839</v>
      </c>
      <c r="L332" s="186" t="s">
        <v>876</v>
      </c>
      <c r="M332" s="184">
        <v>139.3</v>
      </c>
    </row>
    <row r="333" spans="1:13" ht="12.75">
      <c r="A333" s="186" t="s">
        <v>915</v>
      </c>
      <c r="B333" s="186" t="s">
        <v>916</v>
      </c>
      <c r="C333" s="186" t="s">
        <v>616</v>
      </c>
      <c r="D333" s="187">
        <v>4011</v>
      </c>
      <c r="E333" s="186" t="s">
        <v>873</v>
      </c>
      <c r="F333" s="186" t="s">
        <v>874</v>
      </c>
      <c r="G333" s="186" t="s">
        <v>613</v>
      </c>
      <c r="H333" s="186" t="s">
        <v>888</v>
      </c>
      <c r="I333" s="186" t="s">
        <v>901</v>
      </c>
      <c r="J333" s="186" t="s">
        <v>902</v>
      </c>
      <c r="K333" s="186" t="s">
        <v>817</v>
      </c>
      <c r="L333" s="186" t="s">
        <v>876</v>
      </c>
      <c r="M333" s="184">
        <v>597</v>
      </c>
    </row>
    <row r="334" spans="1:13" ht="12.75">
      <c r="A334" s="186" t="s">
        <v>903</v>
      </c>
      <c r="B334" s="186" t="s">
        <v>904</v>
      </c>
      <c r="C334" s="186" t="s">
        <v>616</v>
      </c>
      <c r="D334" s="187">
        <v>4011</v>
      </c>
      <c r="E334" s="186" t="s">
        <v>873</v>
      </c>
      <c r="F334" s="186" t="s">
        <v>874</v>
      </c>
      <c r="G334" s="186" t="s">
        <v>613</v>
      </c>
      <c r="H334" s="186" t="s">
        <v>888</v>
      </c>
      <c r="I334" s="186" t="s">
        <v>901</v>
      </c>
      <c r="J334" s="186" t="s">
        <v>902</v>
      </c>
      <c r="K334" s="186" t="s">
        <v>816</v>
      </c>
      <c r="L334" s="186" t="s">
        <v>876</v>
      </c>
      <c r="M334" s="184">
        <v>995</v>
      </c>
    </row>
    <row r="335" spans="1:13" ht="12.75">
      <c r="A335" s="186" t="s">
        <v>911</v>
      </c>
      <c r="B335" s="186" t="s">
        <v>912</v>
      </c>
      <c r="C335" s="186" t="s">
        <v>616</v>
      </c>
      <c r="D335" s="187">
        <v>4011</v>
      </c>
      <c r="E335" s="186" t="s">
        <v>873</v>
      </c>
      <c r="F335" s="186" t="s">
        <v>874</v>
      </c>
      <c r="G335" s="186" t="s">
        <v>613</v>
      </c>
      <c r="H335" s="186" t="s">
        <v>888</v>
      </c>
      <c r="I335" s="186" t="s">
        <v>901</v>
      </c>
      <c r="J335" s="186" t="s">
        <v>902</v>
      </c>
      <c r="K335" s="186" t="s">
        <v>831</v>
      </c>
      <c r="L335" s="186" t="s">
        <v>876</v>
      </c>
      <c r="M335" s="184">
        <v>497.5</v>
      </c>
    </row>
    <row r="336" spans="1:13" ht="12.75">
      <c r="A336" s="186" t="s">
        <v>1106</v>
      </c>
      <c r="B336" s="186" t="s">
        <v>908</v>
      </c>
      <c r="C336" s="186" t="s">
        <v>616</v>
      </c>
      <c r="D336" s="187">
        <v>4011</v>
      </c>
      <c r="E336" s="186" t="s">
        <v>873</v>
      </c>
      <c r="F336" s="186" t="s">
        <v>874</v>
      </c>
      <c r="G336" s="186" t="s">
        <v>613</v>
      </c>
      <c r="H336" s="186" t="s">
        <v>888</v>
      </c>
      <c r="I336" s="186" t="s">
        <v>1102</v>
      </c>
      <c r="J336" s="186" t="s">
        <v>1103</v>
      </c>
      <c r="K336" s="186" t="s">
        <v>818</v>
      </c>
      <c r="L336" s="186" t="s">
        <v>891</v>
      </c>
      <c r="M336" s="184">
        <v>285.9</v>
      </c>
    </row>
    <row r="337" spans="1:13" ht="12.75">
      <c r="A337" s="186" t="s">
        <v>1105</v>
      </c>
      <c r="B337" s="186" t="s">
        <v>906</v>
      </c>
      <c r="C337" s="186" t="s">
        <v>616</v>
      </c>
      <c r="D337" s="187">
        <v>4011</v>
      </c>
      <c r="E337" s="186" t="s">
        <v>873</v>
      </c>
      <c r="F337" s="186" t="s">
        <v>874</v>
      </c>
      <c r="G337" s="186" t="s">
        <v>613</v>
      </c>
      <c r="H337" s="186" t="s">
        <v>888</v>
      </c>
      <c r="I337" s="186" t="s">
        <v>1102</v>
      </c>
      <c r="J337" s="186" t="s">
        <v>1103</v>
      </c>
      <c r="K337" s="186" t="s">
        <v>839</v>
      </c>
      <c r="L337" s="186" t="s">
        <v>891</v>
      </c>
      <c r="M337" s="184">
        <v>200.1</v>
      </c>
    </row>
    <row r="338" spans="1:13" ht="12.75">
      <c r="A338" s="186" t="s">
        <v>1109</v>
      </c>
      <c r="B338" s="186" t="s">
        <v>914</v>
      </c>
      <c r="C338" s="186" t="s">
        <v>616</v>
      </c>
      <c r="D338" s="187">
        <v>4011</v>
      </c>
      <c r="E338" s="186" t="s">
        <v>873</v>
      </c>
      <c r="F338" s="186" t="s">
        <v>874</v>
      </c>
      <c r="G338" s="186" t="s">
        <v>613</v>
      </c>
      <c r="H338" s="186" t="s">
        <v>888</v>
      </c>
      <c r="I338" s="186" t="s">
        <v>1102</v>
      </c>
      <c r="J338" s="186" t="s">
        <v>1103</v>
      </c>
      <c r="K338" s="186" t="s">
        <v>817</v>
      </c>
      <c r="L338" s="186" t="s">
        <v>891</v>
      </c>
      <c r="M338" s="184">
        <v>893.5</v>
      </c>
    </row>
    <row r="339" spans="1:13" ht="12.75">
      <c r="A339" s="186" t="s">
        <v>1111</v>
      </c>
      <c r="B339" s="186" t="s">
        <v>918</v>
      </c>
      <c r="C339" s="186" t="s">
        <v>616</v>
      </c>
      <c r="D339" s="187">
        <v>4011</v>
      </c>
      <c r="E339" s="186" t="s">
        <v>873</v>
      </c>
      <c r="F339" s="186" t="s">
        <v>874</v>
      </c>
      <c r="G339" s="186" t="s">
        <v>613</v>
      </c>
      <c r="H339" s="186" t="s">
        <v>888</v>
      </c>
      <c r="I339" s="186" t="s">
        <v>1102</v>
      </c>
      <c r="J339" s="186" t="s">
        <v>1103</v>
      </c>
      <c r="K339" s="186" t="s">
        <v>816</v>
      </c>
      <c r="L339" s="186" t="s">
        <v>891</v>
      </c>
      <c r="M339" s="184">
        <v>1340.3</v>
      </c>
    </row>
    <row r="340" spans="1:13" ht="12.75">
      <c r="A340" s="186" t="s">
        <v>1107</v>
      </c>
      <c r="B340" s="186" t="s">
        <v>910</v>
      </c>
      <c r="C340" s="186" t="s">
        <v>616</v>
      </c>
      <c r="D340" s="187">
        <v>4011</v>
      </c>
      <c r="E340" s="186" t="s">
        <v>873</v>
      </c>
      <c r="F340" s="186" t="s">
        <v>874</v>
      </c>
      <c r="G340" s="186" t="s">
        <v>613</v>
      </c>
      <c r="H340" s="186" t="s">
        <v>888</v>
      </c>
      <c r="I340" s="186" t="s">
        <v>1102</v>
      </c>
      <c r="J340" s="186" t="s">
        <v>1103</v>
      </c>
      <c r="K340" s="186" t="s">
        <v>831</v>
      </c>
      <c r="L340" s="186" t="s">
        <v>891</v>
      </c>
      <c r="M340" s="184">
        <v>714.8</v>
      </c>
    </row>
    <row r="341" spans="1:13" ht="12.75">
      <c r="A341" s="186" t="s">
        <v>1101</v>
      </c>
      <c r="B341" s="186" t="s">
        <v>900</v>
      </c>
      <c r="C341" s="186" t="s">
        <v>616</v>
      </c>
      <c r="D341" s="187">
        <v>4011</v>
      </c>
      <c r="E341" s="186" t="s">
        <v>873</v>
      </c>
      <c r="F341" s="186" t="s">
        <v>874</v>
      </c>
      <c r="G341" s="186" t="s">
        <v>613</v>
      </c>
      <c r="H341" s="186" t="s">
        <v>888</v>
      </c>
      <c r="I341" s="186" t="s">
        <v>1102</v>
      </c>
      <c r="J341" s="186" t="s">
        <v>1103</v>
      </c>
      <c r="K341" s="186" t="s">
        <v>818</v>
      </c>
      <c r="L341" s="186" t="s">
        <v>876</v>
      </c>
      <c r="M341" s="184">
        <v>178.7</v>
      </c>
    </row>
    <row r="342" spans="1:13" ht="12.75">
      <c r="A342" s="186" t="s">
        <v>1112</v>
      </c>
      <c r="B342" s="186" t="s">
        <v>920</v>
      </c>
      <c r="C342" s="186" t="s">
        <v>616</v>
      </c>
      <c r="D342" s="187">
        <v>4011</v>
      </c>
      <c r="E342" s="186" t="s">
        <v>873</v>
      </c>
      <c r="F342" s="186" t="s">
        <v>874</v>
      </c>
      <c r="G342" s="186" t="s">
        <v>613</v>
      </c>
      <c r="H342" s="186" t="s">
        <v>888</v>
      </c>
      <c r="I342" s="186" t="s">
        <v>1102</v>
      </c>
      <c r="J342" s="186" t="s">
        <v>1103</v>
      </c>
      <c r="K342" s="186" t="s">
        <v>839</v>
      </c>
      <c r="L342" s="186" t="s">
        <v>876</v>
      </c>
      <c r="M342" s="184">
        <v>125.1</v>
      </c>
    </row>
    <row r="343" spans="1:13" ht="12.75">
      <c r="A343" s="186" t="s">
        <v>1110</v>
      </c>
      <c r="B343" s="186" t="s">
        <v>916</v>
      </c>
      <c r="C343" s="186" t="s">
        <v>616</v>
      </c>
      <c r="D343" s="187">
        <v>4011</v>
      </c>
      <c r="E343" s="186" t="s">
        <v>873</v>
      </c>
      <c r="F343" s="186" t="s">
        <v>874</v>
      </c>
      <c r="G343" s="186" t="s">
        <v>613</v>
      </c>
      <c r="H343" s="186" t="s">
        <v>888</v>
      </c>
      <c r="I343" s="186" t="s">
        <v>1102</v>
      </c>
      <c r="J343" s="186" t="s">
        <v>1103</v>
      </c>
      <c r="K343" s="186" t="s">
        <v>817</v>
      </c>
      <c r="L343" s="186" t="s">
        <v>876</v>
      </c>
      <c r="M343" s="184">
        <v>536.1</v>
      </c>
    </row>
    <row r="344" spans="1:13" ht="12.75">
      <c r="A344" s="186" t="s">
        <v>1104</v>
      </c>
      <c r="B344" s="186" t="s">
        <v>904</v>
      </c>
      <c r="C344" s="186" t="s">
        <v>616</v>
      </c>
      <c r="D344" s="187">
        <v>4011</v>
      </c>
      <c r="E344" s="186" t="s">
        <v>873</v>
      </c>
      <c r="F344" s="186" t="s">
        <v>874</v>
      </c>
      <c r="G344" s="186" t="s">
        <v>613</v>
      </c>
      <c r="H344" s="186" t="s">
        <v>888</v>
      </c>
      <c r="I344" s="186" t="s">
        <v>1102</v>
      </c>
      <c r="J344" s="186" t="s">
        <v>1103</v>
      </c>
      <c r="K344" s="186" t="s">
        <v>816</v>
      </c>
      <c r="L344" s="186" t="s">
        <v>876</v>
      </c>
      <c r="M344" s="184">
        <v>893.5</v>
      </c>
    </row>
    <row r="345" spans="1:13" ht="12.75">
      <c r="A345" s="186" t="s">
        <v>1108</v>
      </c>
      <c r="B345" s="186" t="s">
        <v>912</v>
      </c>
      <c r="C345" s="186" t="s">
        <v>616</v>
      </c>
      <c r="D345" s="187">
        <v>4011</v>
      </c>
      <c r="E345" s="186" t="s">
        <v>873</v>
      </c>
      <c r="F345" s="186" t="s">
        <v>874</v>
      </c>
      <c r="G345" s="186" t="s">
        <v>613</v>
      </c>
      <c r="H345" s="186" t="s">
        <v>888</v>
      </c>
      <c r="I345" s="186" t="s">
        <v>1102</v>
      </c>
      <c r="J345" s="186" t="s">
        <v>1103</v>
      </c>
      <c r="K345" s="186" t="s">
        <v>831</v>
      </c>
      <c r="L345" s="186" t="s">
        <v>876</v>
      </c>
      <c r="M345" s="184">
        <v>446.8</v>
      </c>
    </row>
    <row r="346" spans="1:13" ht="12.75">
      <c r="A346" s="186" t="s">
        <v>1165</v>
      </c>
      <c r="B346" s="186" t="s">
        <v>908</v>
      </c>
      <c r="C346" s="186" t="s">
        <v>616</v>
      </c>
      <c r="D346" s="187">
        <v>4011</v>
      </c>
      <c r="E346" s="186" t="s">
        <v>873</v>
      </c>
      <c r="F346" s="186" t="s">
        <v>874</v>
      </c>
      <c r="G346" s="186" t="s">
        <v>613</v>
      </c>
      <c r="H346" s="186" t="s">
        <v>888</v>
      </c>
      <c r="I346" s="186" t="s">
        <v>1161</v>
      </c>
      <c r="J346" s="186" t="s">
        <v>1162</v>
      </c>
      <c r="K346" s="186" t="s">
        <v>818</v>
      </c>
      <c r="L346" s="186" t="s">
        <v>891</v>
      </c>
      <c r="M346" s="184">
        <v>256.8</v>
      </c>
    </row>
    <row r="347" spans="1:13" ht="12.75">
      <c r="A347" s="186" t="s">
        <v>1164</v>
      </c>
      <c r="B347" s="186" t="s">
        <v>906</v>
      </c>
      <c r="C347" s="186" t="s">
        <v>616</v>
      </c>
      <c r="D347" s="187">
        <v>4011</v>
      </c>
      <c r="E347" s="186" t="s">
        <v>873</v>
      </c>
      <c r="F347" s="186" t="s">
        <v>874</v>
      </c>
      <c r="G347" s="186" t="s">
        <v>613</v>
      </c>
      <c r="H347" s="186" t="s">
        <v>888</v>
      </c>
      <c r="I347" s="186" t="s">
        <v>1161</v>
      </c>
      <c r="J347" s="186" t="s">
        <v>1162</v>
      </c>
      <c r="K347" s="186" t="s">
        <v>839</v>
      </c>
      <c r="L347" s="186" t="s">
        <v>891</v>
      </c>
      <c r="M347" s="184">
        <v>179.7</v>
      </c>
    </row>
    <row r="348" spans="1:13" ht="12.75">
      <c r="A348" s="186" t="s">
        <v>1168</v>
      </c>
      <c r="B348" s="186" t="s">
        <v>914</v>
      </c>
      <c r="C348" s="186" t="s">
        <v>616</v>
      </c>
      <c r="D348" s="187">
        <v>4011</v>
      </c>
      <c r="E348" s="186" t="s">
        <v>873</v>
      </c>
      <c r="F348" s="186" t="s">
        <v>874</v>
      </c>
      <c r="G348" s="186" t="s">
        <v>613</v>
      </c>
      <c r="H348" s="186" t="s">
        <v>888</v>
      </c>
      <c r="I348" s="186" t="s">
        <v>1161</v>
      </c>
      <c r="J348" s="186" t="s">
        <v>1162</v>
      </c>
      <c r="K348" s="186" t="s">
        <v>817</v>
      </c>
      <c r="L348" s="186" t="s">
        <v>891</v>
      </c>
      <c r="M348" s="184">
        <v>802.4</v>
      </c>
    </row>
    <row r="349" spans="1:13" ht="12.75">
      <c r="A349" s="186" t="s">
        <v>1170</v>
      </c>
      <c r="B349" s="186" t="s">
        <v>918</v>
      </c>
      <c r="C349" s="186" t="s">
        <v>616</v>
      </c>
      <c r="D349" s="187">
        <v>4011</v>
      </c>
      <c r="E349" s="186" t="s">
        <v>873</v>
      </c>
      <c r="F349" s="186" t="s">
        <v>874</v>
      </c>
      <c r="G349" s="186" t="s">
        <v>613</v>
      </c>
      <c r="H349" s="186" t="s">
        <v>888</v>
      </c>
      <c r="I349" s="186" t="s">
        <v>1161</v>
      </c>
      <c r="J349" s="186" t="s">
        <v>1162</v>
      </c>
      <c r="K349" s="186" t="s">
        <v>816</v>
      </c>
      <c r="L349" s="186" t="s">
        <v>891</v>
      </c>
      <c r="M349" s="184">
        <v>1203.6</v>
      </c>
    </row>
    <row r="350" spans="1:13" ht="12.75">
      <c r="A350" s="186" t="s">
        <v>1166</v>
      </c>
      <c r="B350" s="186" t="s">
        <v>910</v>
      </c>
      <c r="C350" s="186" t="s">
        <v>616</v>
      </c>
      <c r="D350" s="187">
        <v>4011</v>
      </c>
      <c r="E350" s="186" t="s">
        <v>873</v>
      </c>
      <c r="F350" s="186" t="s">
        <v>874</v>
      </c>
      <c r="G350" s="186" t="s">
        <v>613</v>
      </c>
      <c r="H350" s="186" t="s">
        <v>888</v>
      </c>
      <c r="I350" s="186" t="s">
        <v>1161</v>
      </c>
      <c r="J350" s="186" t="s">
        <v>1162</v>
      </c>
      <c r="K350" s="186" t="s">
        <v>831</v>
      </c>
      <c r="L350" s="186" t="s">
        <v>891</v>
      </c>
      <c r="M350" s="184">
        <v>641.9</v>
      </c>
    </row>
    <row r="351" spans="1:13" ht="12.75">
      <c r="A351" s="186" t="s">
        <v>1160</v>
      </c>
      <c r="B351" s="186" t="s">
        <v>900</v>
      </c>
      <c r="C351" s="186" t="s">
        <v>616</v>
      </c>
      <c r="D351" s="187">
        <v>4011</v>
      </c>
      <c r="E351" s="186" t="s">
        <v>873</v>
      </c>
      <c r="F351" s="186" t="s">
        <v>874</v>
      </c>
      <c r="G351" s="186" t="s">
        <v>613</v>
      </c>
      <c r="H351" s="186" t="s">
        <v>888</v>
      </c>
      <c r="I351" s="186" t="s">
        <v>1161</v>
      </c>
      <c r="J351" s="186" t="s">
        <v>1162</v>
      </c>
      <c r="K351" s="186" t="s">
        <v>818</v>
      </c>
      <c r="L351" s="186" t="s">
        <v>876</v>
      </c>
      <c r="M351" s="184">
        <v>160.5</v>
      </c>
    </row>
    <row r="352" spans="1:13" ht="12.75">
      <c r="A352" s="186" t="s">
        <v>1171</v>
      </c>
      <c r="B352" s="186" t="s">
        <v>920</v>
      </c>
      <c r="C352" s="186" t="s">
        <v>616</v>
      </c>
      <c r="D352" s="187">
        <v>4011</v>
      </c>
      <c r="E352" s="186" t="s">
        <v>873</v>
      </c>
      <c r="F352" s="186" t="s">
        <v>874</v>
      </c>
      <c r="G352" s="186" t="s">
        <v>613</v>
      </c>
      <c r="H352" s="186" t="s">
        <v>888</v>
      </c>
      <c r="I352" s="186" t="s">
        <v>1161</v>
      </c>
      <c r="J352" s="186" t="s">
        <v>1162</v>
      </c>
      <c r="K352" s="186" t="s">
        <v>839</v>
      </c>
      <c r="L352" s="186" t="s">
        <v>876</v>
      </c>
      <c r="M352" s="184">
        <v>112.3</v>
      </c>
    </row>
    <row r="353" spans="1:13" ht="12.75">
      <c r="A353" s="186" t="s">
        <v>1169</v>
      </c>
      <c r="B353" s="186" t="s">
        <v>916</v>
      </c>
      <c r="C353" s="186" t="s">
        <v>616</v>
      </c>
      <c r="D353" s="187">
        <v>4011</v>
      </c>
      <c r="E353" s="186" t="s">
        <v>873</v>
      </c>
      <c r="F353" s="186" t="s">
        <v>874</v>
      </c>
      <c r="G353" s="186" t="s">
        <v>613</v>
      </c>
      <c r="H353" s="186" t="s">
        <v>888</v>
      </c>
      <c r="I353" s="186" t="s">
        <v>1161</v>
      </c>
      <c r="J353" s="186" t="s">
        <v>1162</v>
      </c>
      <c r="K353" s="186" t="s">
        <v>817</v>
      </c>
      <c r="L353" s="186" t="s">
        <v>876</v>
      </c>
      <c r="M353" s="184">
        <v>481.4</v>
      </c>
    </row>
    <row r="354" spans="1:13" ht="12.75">
      <c r="A354" s="186" t="s">
        <v>1163</v>
      </c>
      <c r="B354" s="186" t="s">
        <v>904</v>
      </c>
      <c r="C354" s="186" t="s">
        <v>616</v>
      </c>
      <c r="D354" s="187">
        <v>4011</v>
      </c>
      <c r="E354" s="186" t="s">
        <v>873</v>
      </c>
      <c r="F354" s="186" t="s">
        <v>874</v>
      </c>
      <c r="G354" s="186" t="s">
        <v>613</v>
      </c>
      <c r="H354" s="186" t="s">
        <v>888</v>
      </c>
      <c r="I354" s="186" t="s">
        <v>1161</v>
      </c>
      <c r="J354" s="186" t="s">
        <v>1162</v>
      </c>
      <c r="K354" s="186" t="s">
        <v>816</v>
      </c>
      <c r="L354" s="186" t="s">
        <v>876</v>
      </c>
      <c r="M354" s="184">
        <v>802.4</v>
      </c>
    </row>
    <row r="355" spans="1:13" ht="12.75">
      <c r="A355" s="186" t="s">
        <v>1167</v>
      </c>
      <c r="B355" s="186" t="s">
        <v>912</v>
      </c>
      <c r="C355" s="186" t="s">
        <v>616</v>
      </c>
      <c r="D355" s="187">
        <v>4011</v>
      </c>
      <c r="E355" s="186" t="s">
        <v>873</v>
      </c>
      <c r="F355" s="186" t="s">
        <v>874</v>
      </c>
      <c r="G355" s="186" t="s">
        <v>613</v>
      </c>
      <c r="H355" s="186" t="s">
        <v>888</v>
      </c>
      <c r="I355" s="186" t="s">
        <v>1161</v>
      </c>
      <c r="J355" s="186" t="s">
        <v>1162</v>
      </c>
      <c r="K355" s="186" t="s">
        <v>831</v>
      </c>
      <c r="L355" s="186" t="s">
        <v>876</v>
      </c>
      <c r="M355" s="184">
        <v>401.2</v>
      </c>
    </row>
    <row r="356" spans="1:13" ht="12.75">
      <c r="A356" s="186" t="s">
        <v>1224</v>
      </c>
      <c r="B356" s="186" t="s">
        <v>908</v>
      </c>
      <c r="C356" s="186" t="s">
        <v>616</v>
      </c>
      <c r="D356" s="187">
        <v>4011</v>
      </c>
      <c r="E356" s="186" t="s">
        <v>873</v>
      </c>
      <c r="F356" s="186" t="s">
        <v>874</v>
      </c>
      <c r="G356" s="186" t="s">
        <v>613</v>
      </c>
      <c r="H356" s="186" t="s">
        <v>888</v>
      </c>
      <c r="I356" s="186" t="s">
        <v>1220</v>
      </c>
      <c r="J356" s="186" t="s">
        <v>1221</v>
      </c>
      <c r="K356" s="186" t="s">
        <v>818</v>
      </c>
      <c r="L356" s="186" t="s">
        <v>891</v>
      </c>
      <c r="M356" s="184">
        <v>230.6</v>
      </c>
    </row>
    <row r="357" spans="1:13" ht="12.75">
      <c r="A357" s="186" t="s">
        <v>1223</v>
      </c>
      <c r="B357" s="186" t="s">
        <v>906</v>
      </c>
      <c r="C357" s="186" t="s">
        <v>616</v>
      </c>
      <c r="D357" s="187">
        <v>4011</v>
      </c>
      <c r="E357" s="186" t="s">
        <v>873</v>
      </c>
      <c r="F357" s="186" t="s">
        <v>874</v>
      </c>
      <c r="G357" s="186" t="s">
        <v>613</v>
      </c>
      <c r="H357" s="186" t="s">
        <v>888</v>
      </c>
      <c r="I357" s="186" t="s">
        <v>1220</v>
      </c>
      <c r="J357" s="186" t="s">
        <v>1221</v>
      </c>
      <c r="K357" s="186" t="s">
        <v>839</v>
      </c>
      <c r="L357" s="186" t="s">
        <v>891</v>
      </c>
      <c r="M357" s="184">
        <v>161.4</v>
      </c>
    </row>
    <row r="358" spans="1:13" ht="12.75">
      <c r="A358" s="186" t="s">
        <v>1227</v>
      </c>
      <c r="B358" s="186" t="s">
        <v>914</v>
      </c>
      <c r="C358" s="186" t="s">
        <v>616</v>
      </c>
      <c r="D358" s="187">
        <v>4011</v>
      </c>
      <c r="E358" s="186" t="s">
        <v>873</v>
      </c>
      <c r="F358" s="186" t="s">
        <v>874</v>
      </c>
      <c r="G358" s="186" t="s">
        <v>613</v>
      </c>
      <c r="H358" s="186" t="s">
        <v>888</v>
      </c>
      <c r="I358" s="186" t="s">
        <v>1220</v>
      </c>
      <c r="J358" s="186" t="s">
        <v>1221</v>
      </c>
      <c r="K358" s="186" t="s">
        <v>817</v>
      </c>
      <c r="L358" s="186" t="s">
        <v>891</v>
      </c>
      <c r="M358" s="184">
        <v>720.6</v>
      </c>
    </row>
    <row r="359" spans="1:13" ht="12.75">
      <c r="A359" s="186" t="s">
        <v>1229</v>
      </c>
      <c r="B359" s="186" t="s">
        <v>918</v>
      </c>
      <c r="C359" s="186" t="s">
        <v>616</v>
      </c>
      <c r="D359" s="187">
        <v>4011</v>
      </c>
      <c r="E359" s="186" t="s">
        <v>873</v>
      </c>
      <c r="F359" s="186" t="s">
        <v>874</v>
      </c>
      <c r="G359" s="186" t="s">
        <v>613</v>
      </c>
      <c r="H359" s="186" t="s">
        <v>888</v>
      </c>
      <c r="I359" s="186" t="s">
        <v>1220</v>
      </c>
      <c r="J359" s="186" t="s">
        <v>1221</v>
      </c>
      <c r="K359" s="186" t="s">
        <v>816</v>
      </c>
      <c r="L359" s="186" t="s">
        <v>891</v>
      </c>
      <c r="M359" s="184">
        <v>1080.9</v>
      </c>
    </row>
    <row r="360" spans="1:13" ht="12.75">
      <c r="A360" s="186" t="s">
        <v>1225</v>
      </c>
      <c r="B360" s="186" t="s">
        <v>910</v>
      </c>
      <c r="C360" s="186" t="s">
        <v>616</v>
      </c>
      <c r="D360" s="187">
        <v>4011</v>
      </c>
      <c r="E360" s="186" t="s">
        <v>873</v>
      </c>
      <c r="F360" s="186" t="s">
        <v>874</v>
      </c>
      <c r="G360" s="186" t="s">
        <v>613</v>
      </c>
      <c r="H360" s="186" t="s">
        <v>888</v>
      </c>
      <c r="I360" s="186" t="s">
        <v>1220</v>
      </c>
      <c r="J360" s="186" t="s">
        <v>1221</v>
      </c>
      <c r="K360" s="186" t="s">
        <v>831</v>
      </c>
      <c r="L360" s="186" t="s">
        <v>891</v>
      </c>
      <c r="M360" s="184">
        <v>576.5</v>
      </c>
    </row>
    <row r="361" spans="1:13" ht="12.75">
      <c r="A361" s="186" t="s">
        <v>1219</v>
      </c>
      <c r="B361" s="186" t="s">
        <v>900</v>
      </c>
      <c r="C361" s="186" t="s">
        <v>616</v>
      </c>
      <c r="D361" s="187">
        <v>4011</v>
      </c>
      <c r="E361" s="186" t="s">
        <v>873</v>
      </c>
      <c r="F361" s="186" t="s">
        <v>874</v>
      </c>
      <c r="G361" s="186" t="s">
        <v>613</v>
      </c>
      <c r="H361" s="186" t="s">
        <v>888</v>
      </c>
      <c r="I361" s="186" t="s">
        <v>1220</v>
      </c>
      <c r="J361" s="186" t="s">
        <v>1221</v>
      </c>
      <c r="K361" s="186" t="s">
        <v>818</v>
      </c>
      <c r="L361" s="186" t="s">
        <v>876</v>
      </c>
      <c r="M361" s="184">
        <v>144.1</v>
      </c>
    </row>
    <row r="362" spans="1:13" ht="12.75">
      <c r="A362" s="186" t="s">
        <v>1230</v>
      </c>
      <c r="B362" s="186" t="s">
        <v>920</v>
      </c>
      <c r="C362" s="186" t="s">
        <v>616</v>
      </c>
      <c r="D362" s="187">
        <v>4011</v>
      </c>
      <c r="E362" s="186" t="s">
        <v>873</v>
      </c>
      <c r="F362" s="186" t="s">
        <v>874</v>
      </c>
      <c r="G362" s="186" t="s">
        <v>613</v>
      </c>
      <c r="H362" s="186" t="s">
        <v>888</v>
      </c>
      <c r="I362" s="186" t="s">
        <v>1220</v>
      </c>
      <c r="J362" s="186" t="s">
        <v>1221</v>
      </c>
      <c r="K362" s="186" t="s">
        <v>839</v>
      </c>
      <c r="L362" s="186" t="s">
        <v>876</v>
      </c>
      <c r="M362" s="184">
        <v>100.9</v>
      </c>
    </row>
    <row r="363" spans="1:13" ht="12.75">
      <c r="A363" s="186" t="s">
        <v>1228</v>
      </c>
      <c r="B363" s="186" t="s">
        <v>916</v>
      </c>
      <c r="C363" s="186" t="s">
        <v>616</v>
      </c>
      <c r="D363" s="187">
        <v>4011</v>
      </c>
      <c r="E363" s="186" t="s">
        <v>873</v>
      </c>
      <c r="F363" s="186" t="s">
        <v>874</v>
      </c>
      <c r="G363" s="186" t="s">
        <v>613</v>
      </c>
      <c r="H363" s="186" t="s">
        <v>888</v>
      </c>
      <c r="I363" s="186" t="s">
        <v>1220</v>
      </c>
      <c r="J363" s="186" t="s">
        <v>1221</v>
      </c>
      <c r="K363" s="186" t="s">
        <v>817</v>
      </c>
      <c r="L363" s="186" t="s">
        <v>876</v>
      </c>
      <c r="M363" s="184">
        <v>432.3</v>
      </c>
    </row>
    <row r="364" spans="1:13" ht="12.75">
      <c r="A364" s="186" t="s">
        <v>1222</v>
      </c>
      <c r="B364" s="186" t="s">
        <v>904</v>
      </c>
      <c r="C364" s="186" t="s">
        <v>616</v>
      </c>
      <c r="D364" s="187">
        <v>4011</v>
      </c>
      <c r="E364" s="186" t="s">
        <v>873</v>
      </c>
      <c r="F364" s="186" t="s">
        <v>874</v>
      </c>
      <c r="G364" s="186" t="s">
        <v>613</v>
      </c>
      <c r="H364" s="186" t="s">
        <v>888</v>
      </c>
      <c r="I364" s="186" t="s">
        <v>1220</v>
      </c>
      <c r="J364" s="186" t="s">
        <v>1221</v>
      </c>
      <c r="K364" s="186" t="s">
        <v>816</v>
      </c>
      <c r="L364" s="186" t="s">
        <v>876</v>
      </c>
      <c r="M364" s="184">
        <v>720.6</v>
      </c>
    </row>
    <row r="365" spans="1:13" ht="12.75">
      <c r="A365" s="186" t="s">
        <v>1226</v>
      </c>
      <c r="B365" s="186" t="s">
        <v>912</v>
      </c>
      <c r="C365" s="186" t="s">
        <v>616</v>
      </c>
      <c r="D365" s="187">
        <v>4011</v>
      </c>
      <c r="E365" s="186" t="s">
        <v>873</v>
      </c>
      <c r="F365" s="186" t="s">
        <v>874</v>
      </c>
      <c r="G365" s="186" t="s">
        <v>613</v>
      </c>
      <c r="H365" s="186" t="s">
        <v>888</v>
      </c>
      <c r="I365" s="186" t="s">
        <v>1220</v>
      </c>
      <c r="J365" s="186" t="s">
        <v>1221</v>
      </c>
      <c r="K365" s="186" t="s">
        <v>831</v>
      </c>
      <c r="L365" s="186" t="s">
        <v>876</v>
      </c>
      <c r="M365" s="184">
        <v>360.3</v>
      </c>
    </row>
    <row r="366" spans="1:13" ht="12.75">
      <c r="A366" s="186" t="s">
        <v>1282</v>
      </c>
      <c r="B366" s="186" t="s">
        <v>908</v>
      </c>
      <c r="C366" s="186" t="s">
        <v>616</v>
      </c>
      <c r="D366" s="187">
        <v>4011</v>
      </c>
      <c r="E366" s="186" t="s">
        <v>873</v>
      </c>
      <c r="F366" s="186" t="s">
        <v>874</v>
      </c>
      <c r="G366" s="186" t="s">
        <v>613</v>
      </c>
      <c r="H366" s="186" t="s">
        <v>888</v>
      </c>
      <c r="I366" s="186" t="s">
        <v>889</v>
      </c>
      <c r="J366" s="186" t="s">
        <v>1279</v>
      </c>
      <c r="K366" s="186" t="s">
        <v>818</v>
      </c>
      <c r="L366" s="186" t="s">
        <v>891</v>
      </c>
      <c r="M366" s="184">
        <v>207.1</v>
      </c>
    </row>
    <row r="367" spans="1:13" ht="12.75">
      <c r="A367" s="186" t="s">
        <v>1281</v>
      </c>
      <c r="B367" s="186" t="s">
        <v>906</v>
      </c>
      <c r="C367" s="186" t="s">
        <v>616</v>
      </c>
      <c r="D367" s="187">
        <v>4011</v>
      </c>
      <c r="E367" s="186" t="s">
        <v>873</v>
      </c>
      <c r="F367" s="186" t="s">
        <v>874</v>
      </c>
      <c r="G367" s="186" t="s">
        <v>613</v>
      </c>
      <c r="H367" s="186" t="s">
        <v>888</v>
      </c>
      <c r="I367" s="186" t="s">
        <v>889</v>
      </c>
      <c r="J367" s="186" t="s">
        <v>1279</v>
      </c>
      <c r="K367" s="186" t="s">
        <v>839</v>
      </c>
      <c r="L367" s="186" t="s">
        <v>891</v>
      </c>
      <c r="M367" s="184">
        <v>144.9</v>
      </c>
    </row>
    <row r="368" spans="1:13" ht="12.75">
      <c r="A368" s="186" t="s">
        <v>1285</v>
      </c>
      <c r="B368" s="186" t="s">
        <v>914</v>
      </c>
      <c r="C368" s="186" t="s">
        <v>616</v>
      </c>
      <c r="D368" s="187">
        <v>4011</v>
      </c>
      <c r="E368" s="186" t="s">
        <v>873</v>
      </c>
      <c r="F368" s="186" t="s">
        <v>874</v>
      </c>
      <c r="G368" s="186" t="s">
        <v>613</v>
      </c>
      <c r="H368" s="186" t="s">
        <v>888</v>
      </c>
      <c r="I368" s="186" t="s">
        <v>889</v>
      </c>
      <c r="J368" s="186" t="s">
        <v>1279</v>
      </c>
      <c r="K368" s="186" t="s">
        <v>817</v>
      </c>
      <c r="L368" s="186" t="s">
        <v>891</v>
      </c>
      <c r="M368" s="184">
        <v>647</v>
      </c>
    </row>
    <row r="369" spans="1:13" ht="12.75">
      <c r="A369" s="186" t="s">
        <v>1287</v>
      </c>
      <c r="B369" s="186" t="s">
        <v>918</v>
      </c>
      <c r="C369" s="186" t="s">
        <v>616</v>
      </c>
      <c r="D369" s="187">
        <v>4011</v>
      </c>
      <c r="E369" s="186" t="s">
        <v>873</v>
      </c>
      <c r="F369" s="186" t="s">
        <v>874</v>
      </c>
      <c r="G369" s="186" t="s">
        <v>613</v>
      </c>
      <c r="H369" s="186" t="s">
        <v>888</v>
      </c>
      <c r="I369" s="186" t="s">
        <v>889</v>
      </c>
      <c r="J369" s="186" t="s">
        <v>1279</v>
      </c>
      <c r="K369" s="186" t="s">
        <v>816</v>
      </c>
      <c r="L369" s="186" t="s">
        <v>891</v>
      </c>
      <c r="M369" s="184">
        <v>970.6</v>
      </c>
    </row>
    <row r="370" spans="1:13" ht="12.75">
      <c r="A370" s="186" t="s">
        <v>1283</v>
      </c>
      <c r="B370" s="186" t="s">
        <v>910</v>
      </c>
      <c r="C370" s="186" t="s">
        <v>616</v>
      </c>
      <c r="D370" s="187">
        <v>4011</v>
      </c>
      <c r="E370" s="186" t="s">
        <v>873</v>
      </c>
      <c r="F370" s="186" t="s">
        <v>874</v>
      </c>
      <c r="G370" s="186" t="s">
        <v>613</v>
      </c>
      <c r="H370" s="186" t="s">
        <v>888</v>
      </c>
      <c r="I370" s="186" t="s">
        <v>889</v>
      </c>
      <c r="J370" s="186" t="s">
        <v>1279</v>
      </c>
      <c r="K370" s="186" t="s">
        <v>831</v>
      </c>
      <c r="L370" s="186" t="s">
        <v>891</v>
      </c>
      <c r="M370" s="184">
        <v>517.6</v>
      </c>
    </row>
    <row r="371" spans="1:13" ht="12.75">
      <c r="A371" s="186" t="s">
        <v>1278</v>
      </c>
      <c r="B371" s="186" t="s">
        <v>900</v>
      </c>
      <c r="C371" s="186" t="s">
        <v>616</v>
      </c>
      <c r="D371" s="187">
        <v>4011</v>
      </c>
      <c r="E371" s="186" t="s">
        <v>873</v>
      </c>
      <c r="F371" s="186" t="s">
        <v>874</v>
      </c>
      <c r="G371" s="186" t="s">
        <v>613</v>
      </c>
      <c r="H371" s="186" t="s">
        <v>888</v>
      </c>
      <c r="I371" s="186" t="s">
        <v>889</v>
      </c>
      <c r="J371" s="186" t="s">
        <v>1279</v>
      </c>
      <c r="K371" s="186" t="s">
        <v>818</v>
      </c>
      <c r="L371" s="186" t="s">
        <v>876</v>
      </c>
      <c r="M371" s="184">
        <v>129.4</v>
      </c>
    </row>
    <row r="372" spans="1:13" ht="12.75">
      <c r="A372" s="186" t="s">
        <v>1288</v>
      </c>
      <c r="B372" s="186" t="s">
        <v>920</v>
      </c>
      <c r="C372" s="186" t="s">
        <v>616</v>
      </c>
      <c r="D372" s="187">
        <v>4011</v>
      </c>
      <c r="E372" s="186" t="s">
        <v>873</v>
      </c>
      <c r="F372" s="186" t="s">
        <v>874</v>
      </c>
      <c r="G372" s="186" t="s">
        <v>613</v>
      </c>
      <c r="H372" s="186" t="s">
        <v>888</v>
      </c>
      <c r="I372" s="186" t="s">
        <v>889</v>
      </c>
      <c r="J372" s="186" t="s">
        <v>1279</v>
      </c>
      <c r="K372" s="186" t="s">
        <v>839</v>
      </c>
      <c r="L372" s="186" t="s">
        <v>876</v>
      </c>
      <c r="M372" s="184">
        <v>90.6</v>
      </c>
    </row>
    <row r="373" spans="1:13" ht="12.75">
      <c r="A373" s="186" t="s">
        <v>1286</v>
      </c>
      <c r="B373" s="186" t="s">
        <v>916</v>
      </c>
      <c r="C373" s="186" t="s">
        <v>616</v>
      </c>
      <c r="D373" s="187">
        <v>4011</v>
      </c>
      <c r="E373" s="186" t="s">
        <v>873</v>
      </c>
      <c r="F373" s="186" t="s">
        <v>874</v>
      </c>
      <c r="G373" s="186" t="s">
        <v>613</v>
      </c>
      <c r="H373" s="186" t="s">
        <v>888</v>
      </c>
      <c r="I373" s="186" t="s">
        <v>889</v>
      </c>
      <c r="J373" s="186" t="s">
        <v>1279</v>
      </c>
      <c r="K373" s="186" t="s">
        <v>817</v>
      </c>
      <c r="L373" s="186" t="s">
        <v>876</v>
      </c>
      <c r="M373" s="184">
        <v>388.2</v>
      </c>
    </row>
    <row r="374" spans="1:13" ht="12.75">
      <c r="A374" s="186" t="s">
        <v>1280</v>
      </c>
      <c r="B374" s="186" t="s">
        <v>904</v>
      </c>
      <c r="C374" s="186" t="s">
        <v>616</v>
      </c>
      <c r="D374" s="187">
        <v>4011</v>
      </c>
      <c r="E374" s="186" t="s">
        <v>873</v>
      </c>
      <c r="F374" s="186" t="s">
        <v>874</v>
      </c>
      <c r="G374" s="186" t="s">
        <v>613</v>
      </c>
      <c r="H374" s="186" t="s">
        <v>888</v>
      </c>
      <c r="I374" s="186" t="s">
        <v>889</v>
      </c>
      <c r="J374" s="186" t="s">
        <v>1279</v>
      </c>
      <c r="K374" s="186" t="s">
        <v>816</v>
      </c>
      <c r="L374" s="186" t="s">
        <v>876</v>
      </c>
      <c r="M374" s="184">
        <v>647</v>
      </c>
    </row>
    <row r="375" spans="1:13" ht="12.75">
      <c r="A375" s="186" t="s">
        <v>1284</v>
      </c>
      <c r="B375" s="186" t="s">
        <v>912</v>
      </c>
      <c r="C375" s="186" t="s">
        <v>616</v>
      </c>
      <c r="D375" s="187">
        <v>4011</v>
      </c>
      <c r="E375" s="186" t="s">
        <v>873</v>
      </c>
      <c r="F375" s="186" t="s">
        <v>874</v>
      </c>
      <c r="G375" s="186" t="s">
        <v>613</v>
      </c>
      <c r="H375" s="186" t="s">
        <v>888</v>
      </c>
      <c r="I375" s="186" t="s">
        <v>889</v>
      </c>
      <c r="J375" s="186" t="s">
        <v>1279</v>
      </c>
      <c r="K375" s="186" t="s">
        <v>831</v>
      </c>
      <c r="L375" s="186" t="s">
        <v>876</v>
      </c>
      <c r="M375" s="184">
        <v>323.5</v>
      </c>
    </row>
    <row r="376" spans="1:13" ht="12.75">
      <c r="A376" s="186" t="s">
        <v>1339</v>
      </c>
      <c r="B376" s="186" t="s">
        <v>908</v>
      </c>
      <c r="C376" s="186" t="s">
        <v>616</v>
      </c>
      <c r="D376" s="187">
        <v>4011</v>
      </c>
      <c r="E376" s="186" t="s">
        <v>873</v>
      </c>
      <c r="F376" s="186" t="s">
        <v>874</v>
      </c>
      <c r="G376" s="186" t="s">
        <v>613</v>
      </c>
      <c r="H376" s="186" t="s">
        <v>888</v>
      </c>
      <c r="I376" s="186" t="s">
        <v>892</v>
      </c>
      <c r="J376" s="186" t="s">
        <v>1336</v>
      </c>
      <c r="K376" s="186" t="s">
        <v>818</v>
      </c>
      <c r="L376" s="186" t="s">
        <v>891</v>
      </c>
      <c r="M376" s="184">
        <v>185.9</v>
      </c>
    </row>
    <row r="377" spans="1:13" ht="12.75">
      <c r="A377" s="186" t="s">
        <v>1338</v>
      </c>
      <c r="B377" s="186" t="s">
        <v>906</v>
      </c>
      <c r="C377" s="186" t="s">
        <v>616</v>
      </c>
      <c r="D377" s="187">
        <v>4011</v>
      </c>
      <c r="E377" s="186" t="s">
        <v>873</v>
      </c>
      <c r="F377" s="186" t="s">
        <v>874</v>
      </c>
      <c r="G377" s="186" t="s">
        <v>613</v>
      </c>
      <c r="H377" s="186" t="s">
        <v>888</v>
      </c>
      <c r="I377" s="186" t="s">
        <v>892</v>
      </c>
      <c r="J377" s="186" t="s">
        <v>1336</v>
      </c>
      <c r="K377" s="186" t="s">
        <v>839</v>
      </c>
      <c r="L377" s="186" t="s">
        <v>891</v>
      </c>
      <c r="M377" s="184">
        <v>130.2</v>
      </c>
    </row>
    <row r="378" spans="1:13" ht="12.75">
      <c r="A378" s="186" t="s">
        <v>1342</v>
      </c>
      <c r="B378" s="186" t="s">
        <v>914</v>
      </c>
      <c r="C378" s="186" t="s">
        <v>616</v>
      </c>
      <c r="D378" s="187">
        <v>4011</v>
      </c>
      <c r="E378" s="186" t="s">
        <v>873</v>
      </c>
      <c r="F378" s="186" t="s">
        <v>874</v>
      </c>
      <c r="G378" s="186" t="s">
        <v>613</v>
      </c>
      <c r="H378" s="186" t="s">
        <v>888</v>
      </c>
      <c r="I378" s="186" t="s">
        <v>892</v>
      </c>
      <c r="J378" s="186" t="s">
        <v>1336</v>
      </c>
      <c r="K378" s="186" t="s">
        <v>817</v>
      </c>
      <c r="L378" s="186" t="s">
        <v>891</v>
      </c>
      <c r="M378" s="184">
        <v>581.1</v>
      </c>
    </row>
    <row r="379" spans="1:13" ht="12.75">
      <c r="A379" s="186" t="s">
        <v>1344</v>
      </c>
      <c r="B379" s="186" t="s">
        <v>918</v>
      </c>
      <c r="C379" s="186" t="s">
        <v>616</v>
      </c>
      <c r="D379" s="187">
        <v>4011</v>
      </c>
      <c r="E379" s="186" t="s">
        <v>873</v>
      </c>
      <c r="F379" s="186" t="s">
        <v>874</v>
      </c>
      <c r="G379" s="186" t="s">
        <v>613</v>
      </c>
      <c r="H379" s="186" t="s">
        <v>888</v>
      </c>
      <c r="I379" s="186" t="s">
        <v>892</v>
      </c>
      <c r="J379" s="186" t="s">
        <v>1336</v>
      </c>
      <c r="K379" s="186" t="s">
        <v>816</v>
      </c>
      <c r="L379" s="186" t="s">
        <v>891</v>
      </c>
      <c r="M379" s="184">
        <v>871.6</v>
      </c>
    </row>
    <row r="380" spans="1:13" ht="12.75">
      <c r="A380" s="186" t="s">
        <v>1340</v>
      </c>
      <c r="B380" s="186" t="s">
        <v>910</v>
      </c>
      <c r="C380" s="186" t="s">
        <v>616</v>
      </c>
      <c r="D380" s="187">
        <v>4011</v>
      </c>
      <c r="E380" s="186" t="s">
        <v>873</v>
      </c>
      <c r="F380" s="186" t="s">
        <v>874</v>
      </c>
      <c r="G380" s="186" t="s">
        <v>613</v>
      </c>
      <c r="H380" s="186" t="s">
        <v>888</v>
      </c>
      <c r="I380" s="186" t="s">
        <v>892</v>
      </c>
      <c r="J380" s="186" t="s">
        <v>1336</v>
      </c>
      <c r="K380" s="186" t="s">
        <v>831</v>
      </c>
      <c r="L380" s="186" t="s">
        <v>891</v>
      </c>
      <c r="M380" s="184">
        <v>464.9</v>
      </c>
    </row>
    <row r="381" spans="1:13" ht="12.75">
      <c r="A381" s="186" t="s">
        <v>1335</v>
      </c>
      <c r="B381" s="186" t="s">
        <v>900</v>
      </c>
      <c r="C381" s="186" t="s">
        <v>616</v>
      </c>
      <c r="D381" s="187">
        <v>4011</v>
      </c>
      <c r="E381" s="186" t="s">
        <v>873</v>
      </c>
      <c r="F381" s="186" t="s">
        <v>874</v>
      </c>
      <c r="G381" s="186" t="s">
        <v>613</v>
      </c>
      <c r="H381" s="186" t="s">
        <v>888</v>
      </c>
      <c r="I381" s="186" t="s">
        <v>892</v>
      </c>
      <c r="J381" s="186" t="s">
        <v>1336</v>
      </c>
      <c r="K381" s="186" t="s">
        <v>818</v>
      </c>
      <c r="L381" s="186" t="s">
        <v>876</v>
      </c>
      <c r="M381" s="184">
        <v>116.2</v>
      </c>
    </row>
    <row r="382" spans="1:13" ht="12.75">
      <c r="A382" s="186" t="s">
        <v>1345</v>
      </c>
      <c r="B382" s="186" t="s">
        <v>920</v>
      </c>
      <c r="C382" s="186" t="s">
        <v>616</v>
      </c>
      <c r="D382" s="187">
        <v>4011</v>
      </c>
      <c r="E382" s="186" t="s">
        <v>873</v>
      </c>
      <c r="F382" s="186" t="s">
        <v>874</v>
      </c>
      <c r="G382" s="186" t="s">
        <v>613</v>
      </c>
      <c r="H382" s="186" t="s">
        <v>888</v>
      </c>
      <c r="I382" s="186" t="s">
        <v>892</v>
      </c>
      <c r="J382" s="186" t="s">
        <v>1336</v>
      </c>
      <c r="K382" s="186" t="s">
        <v>839</v>
      </c>
      <c r="L382" s="186" t="s">
        <v>876</v>
      </c>
      <c r="M382" s="184">
        <v>81.4</v>
      </c>
    </row>
    <row r="383" spans="1:13" ht="12.75">
      <c r="A383" s="186" t="s">
        <v>1343</v>
      </c>
      <c r="B383" s="186" t="s">
        <v>916</v>
      </c>
      <c r="C383" s="186" t="s">
        <v>616</v>
      </c>
      <c r="D383" s="187">
        <v>4011</v>
      </c>
      <c r="E383" s="186" t="s">
        <v>873</v>
      </c>
      <c r="F383" s="186" t="s">
        <v>874</v>
      </c>
      <c r="G383" s="186" t="s">
        <v>613</v>
      </c>
      <c r="H383" s="186" t="s">
        <v>888</v>
      </c>
      <c r="I383" s="186" t="s">
        <v>892</v>
      </c>
      <c r="J383" s="186" t="s">
        <v>1336</v>
      </c>
      <c r="K383" s="186" t="s">
        <v>817</v>
      </c>
      <c r="L383" s="186" t="s">
        <v>876</v>
      </c>
      <c r="M383" s="184">
        <v>348.6</v>
      </c>
    </row>
    <row r="384" spans="1:13" ht="12.75">
      <c r="A384" s="186" t="s">
        <v>1337</v>
      </c>
      <c r="B384" s="186" t="s">
        <v>904</v>
      </c>
      <c r="C384" s="186" t="s">
        <v>616</v>
      </c>
      <c r="D384" s="187">
        <v>4011</v>
      </c>
      <c r="E384" s="186" t="s">
        <v>873</v>
      </c>
      <c r="F384" s="186" t="s">
        <v>874</v>
      </c>
      <c r="G384" s="186" t="s">
        <v>613</v>
      </c>
      <c r="H384" s="186" t="s">
        <v>888</v>
      </c>
      <c r="I384" s="186" t="s">
        <v>892</v>
      </c>
      <c r="J384" s="186" t="s">
        <v>1336</v>
      </c>
      <c r="K384" s="186" t="s">
        <v>816</v>
      </c>
      <c r="L384" s="186" t="s">
        <v>876</v>
      </c>
      <c r="M384" s="184">
        <v>581.1</v>
      </c>
    </row>
    <row r="385" spans="1:13" ht="12.75">
      <c r="A385" s="186" t="s">
        <v>1341</v>
      </c>
      <c r="B385" s="186" t="s">
        <v>912</v>
      </c>
      <c r="C385" s="186" t="s">
        <v>616</v>
      </c>
      <c r="D385" s="187">
        <v>4011</v>
      </c>
      <c r="E385" s="186" t="s">
        <v>873</v>
      </c>
      <c r="F385" s="186" t="s">
        <v>874</v>
      </c>
      <c r="G385" s="186" t="s">
        <v>613</v>
      </c>
      <c r="H385" s="186" t="s">
        <v>888</v>
      </c>
      <c r="I385" s="186" t="s">
        <v>892</v>
      </c>
      <c r="J385" s="186" t="s">
        <v>1336</v>
      </c>
      <c r="K385" s="186" t="s">
        <v>831</v>
      </c>
      <c r="L385" s="186" t="s">
        <v>876</v>
      </c>
      <c r="M385" s="184">
        <v>290.5</v>
      </c>
    </row>
    <row r="386" spans="1:13" ht="12.75">
      <c r="A386" s="186" t="s">
        <v>1396</v>
      </c>
      <c r="B386" s="186" t="s">
        <v>908</v>
      </c>
      <c r="C386" s="186" t="s">
        <v>616</v>
      </c>
      <c r="D386" s="187">
        <v>4011</v>
      </c>
      <c r="E386" s="186" t="s">
        <v>873</v>
      </c>
      <c r="F386" s="186" t="s">
        <v>874</v>
      </c>
      <c r="G386" s="186" t="s">
        <v>613</v>
      </c>
      <c r="H386" s="186" t="s">
        <v>888</v>
      </c>
      <c r="I386" s="186" t="s">
        <v>894</v>
      </c>
      <c r="J386" s="186" t="s">
        <v>1393</v>
      </c>
      <c r="K386" s="186" t="s">
        <v>818</v>
      </c>
      <c r="L386" s="186" t="s">
        <v>891</v>
      </c>
      <c r="M386" s="184">
        <v>167</v>
      </c>
    </row>
    <row r="387" spans="1:13" ht="12.75">
      <c r="A387" s="186" t="s">
        <v>1395</v>
      </c>
      <c r="B387" s="186" t="s">
        <v>906</v>
      </c>
      <c r="C387" s="186" t="s">
        <v>616</v>
      </c>
      <c r="D387" s="187">
        <v>4011</v>
      </c>
      <c r="E387" s="186" t="s">
        <v>873</v>
      </c>
      <c r="F387" s="186" t="s">
        <v>874</v>
      </c>
      <c r="G387" s="186" t="s">
        <v>613</v>
      </c>
      <c r="H387" s="186" t="s">
        <v>888</v>
      </c>
      <c r="I387" s="186" t="s">
        <v>894</v>
      </c>
      <c r="J387" s="186" t="s">
        <v>1393</v>
      </c>
      <c r="K387" s="186" t="s">
        <v>839</v>
      </c>
      <c r="L387" s="186" t="s">
        <v>891</v>
      </c>
      <c r="M387" s="184">
        <v>116.9</v>
      </c>
    </row>
    <row r="388" spans="1:13" ht="12.75">
      <c r="A388" s="186" t="s">
        <v>1399</v>
      </c>
      <c r="B388" s="186" t="s">
        <v>914</v>
      </c>
      <c r="C388" s="186" t="s">
        <v>616</v>
      </c>
      <c r="D388" s="187">
        <v>4011</v>
      </c>
      <c r="E388" s="186" t="s">
        <v>873</v>
      </c>
      <c r="F388" s="186" t="s">
        <v>874</v>
      </c>
      <c r="G388" s="186" t="s">
        <v>613</v>
      </c>
      <c r="H388" s="186" t="s">
        <v>888</v>
      </c>
      <c r="I388" s="186" t="s">
        <v>894</v>
      </c>
      <c r="J388" s="186" t="s">
        <v>1393</v>
      </c>
      <c r="K388" s="186" t="s">
        <v>817</v>
      </c>
      <c r="L388" s="186" t="s">
        <v>891</v>
      </c>
      <c r="M388" s="184">
        <v>521.8</v>
      </c>
    </row>
    <row r="389" spans="1:13" ht="12.75">
      <c r="A389" s="186" t="s">
        <v>1401</v>
      </c>
      <c r="B389" s="186" t="s">
        <v>918</v>
      </c>
      <c r="C389" s="186" t="s">
        <v>616</v>
      </c>
      <c r="D389" s="187">
        <v>4011</v>
      </c>
      <c r="E389" s="186" t="s">
        <v>873</v>
      </c>
      <c r="F389" s="186" t="s">
        <v>874</v>
      </c>
      <c r="G389" s="186" t="s">
        <v>613</v>
      </c>
      <c r="H389" s="186" t="s">
        <v>888</v>
      </c>
      <c r="I389" s="186" t="s">
        <v>894</v>
      </c>
      <c r="J389" s="186" t="s">
        <v>1393</v>
      </c>
      <c r="K389" s="186" t="s">
        <v>816</v>
      </c>
      <c r="L389" s="186" t="s">
        <v>891</v>
      </c>
      <c r="M389" s="184">
        <v>782.7</v>
      </c>
    </row>
    <row r="390" spans="1:13" ht="12.75">
      <c r="A390" s="186" t="s">
        <v>1397</v>
      </c>
      <c r="B390" s="186" t="s">
        <v>910</v>
      </c>
      <c r="C390" s="186" t="s">
        <v>616</v>
      </c>
      <c r="D390" s="187">
        <v>4011</v>
      </c>
      <c r="E390" s="186" t="s">
        <v>873</v>
      </c>
      <c r="F390" s="186" t="s">
        <v>874</v>
      </c>
      <c r="G390" s="186" t="s">
        <v>613</v>
      </c>
      <c r="H390" s="186" t="s">
        <v>888</v>
      </c>
      <c r="I390" s="186" t="s">
        <v>894</v>
      </c>
      <c r="J390" s="186" t="s">
        <v>1393</v>
      </c>
      <c r="K390" s="186" t="s">
        <v>831</v>
      </c>
      <c r="L390" s="186" t="s">
        <v>891</v>
      </c>
      <c r="M390" s="184">
        <v>417.4</v>
      </c>
    </row>
    <row r="391" spans="1:13" ht="12.75">
      <c r="A391" s="186" t="s">
        <v>1392</v>
      </c>
      <c r="B391" s="186" t="s">
        <v>900</v>
      </c>
      <c r="C391" s="186" t="s">
        <v>616</v>
      </c>
      <c r="D391" s="187">
        <v>4011</v>
      </c>
      <c r="E391" s="186" t="s">
        <v>873</v>
      </c>
      <c r="F391" s="186" t="s">
        <v>874</v>
      </c>
      <c r="G391" s="186" t="s">
        <v>613</v>
      </c>
      <c r="H391" s="186" t="s">
        <v>888</v>
      </c>
      <c r="I391" s="186" t="s">
        <v>894</v>
      </c>
      <c r="J391" s="186" t="s">
        <v>1393</v>
      </c>
      <c r="K391" s="186" t="s">
        <v>818</v>
      </c>
      <c r="L391" s="186" t="s">
        <v>876</v>
      </c>
      <c r="M391" s="184">
        <v>104.4</v>
      </c>
    </row>
    <row r="392" spans="1:13" ht="12.75">
      <c r="A392" s="186" t="s">
        <v>1402</v>
      </c>
      <c r="B392" s="186" t="s">
        <v>920</v>
      </c>
      <c r="C392" s="186" t="s">
        <v>616</v>
      </c>
      <c r="D392" s="187">
        <v>4011</v>
      </c>
      <c r="E392" s="186" t="s">
        <v>873</v>
      </c>
      <c r="F392" s="186" t="s">
        <v>874</v>
      </c>
      <c r="G392" s="186" t="s">
        <v>613</v>
      </c>
      <c r="H392" s="186" t="s">
        <v>888</v>
      </c>
      <c r="I392" s="186" t="s">
        <v>894</v>
      </c>
      <c r="J392" s="186" t="s">
        <v>1393</v>
      </c>
      <c r="K392" s="186" t="s">
        <v>839</v>
      </c>
      <c r="L392" s="186" t="s">
        <v>876</v>
      </c>
      <c r="M392" s="184">
        <v>73</v>
      </c>
    </row>
    <row r="393" spans="1:13" ht="12.75">
      <c r="A393" s="186" t="s">
        <v>1400</v>
      </c>
      <c r="B393" s="186" t="s">
        <v>916</v>
      </c>
      <c r="C393" s="186" t="s">
        <v>616</v>
      </c>
      <c r="D393" s="187">
        <v>4011</v>
      </c>
      <c r="E393" s="186" t="s">
        <v>873</v>
      </c>
      <c r="F393" s="186" t="s">
        <v>874</v>
      </c>
      <c r="G393" s="186" t="s">
        <v>613</v>
      </c>
      <c r="H393" s="186" t="s">
        <v>888</v>
      </c>
      <c r="I393" s="186" t="s">
        <v>894</v>
      </c>
      <c r="J393" s="186" t="s">
        <v>1393</v>
      </c>
      <c r="K393" s="186" t="s">
        <v>817</v>
      </c>
      <c r="L393" s="186" t="s">
        <v>876</v>
      </c>
      <c r="M393" s="184">
        <v>313.1</v>
      </c>
    </row>
    <row r="394" spans="1:13" ht="12.75">
      <c r="A394" s="186" t="s">
        <v>1394</v>
      </c>
      <c r="B394" s="186" t="s">
        <v>904</v>
      </c>
      <c r="C394" s="186" t="s">
        <v>616</v>
      </c>
      <c r="D394" s="187">
        <v>4011</v>
      </c>
      <c r="E394" s="186" t="s">
        <v>873</v>
      </c>
      <c r="F394" s="186" t="s">
        <v>874</v>
      </c>
      <c r="G394" s="186" t="s">
        <v>613</v>
      </c>
      <c r="H394" s="186" t="s">
        <v>888</v>
      </c>
      <c r="I394" s="186" t="s">
        <v>894</v>
      </c>
      <c r="J394" s="186" t="s">
        <v>1393</v>
      </c>
      <c r="K394" s="186" t="s">
        <v>816</v>
      </c>
      <c r="L394" s="186" t="s">
        <v>876</v>
      </c>
      <c r="M394" s="184">
        <v>521.8</v>
      </c>
    </row>
    <row r="395" spans="1:13" ht="12.75">
      <c r="A395" s="186" t="s">
        <v>1398</v>
      </c>
      <c r="B395" s="186" t="s">
        <v>912</v>
      </c>
      <c r="C395" s="186" t="s">
        <v>616</v>
      </c>
      <c r="D395" s="187">
        <v>4011</v>
      </c>
      <c r="E395" s="186" t="s">
        <v>873</v>
      </c>
      <c r="F395" s="186" t="s">
        <v>874</v>
      </c>
      <c r="G395" s="186" t="s">
        <v>613</v>
      </c>
      <c r="H395" s="186" t="s">
        <v>888</v>
      </c>
      <c r="I395" s="186" t="s">
        <v>894</v>
      </c>
      <c r="J395" s="186" t="s">
        <v>1393</v>
      </c>
      <c r="K395" s="186" t="s">
        <v>831</v>
      </c>
      <c r="L395" s="186" t="s">
        <v>876</v>
      </c>
      <c r="M395" s="184">
        <v>260.9</v>
      </c>
    </row>
    <row r="396" spans="1:13" ht="12.75">
      <c r="A396" s="186" t="s">
        <v>1453</v>
      </c>
      <c r="B396" s="186" t="s">
        <v>908</v>
      </c>
      <c r="C396" s="186" t="s">
        <v>616</v>
      </c>
      <c r="D396" s="187">
        <v>4011</v>
      </c>
      <c r="E396" s="186" t="s">
        <v>873</v>
      </c>
      <c r="F396" s="186" t="s">
        <v>874</v>
      </c>
      <c r="G396" s="186" t="s">
        <v>613</v>
      </c>
      <c r="H396" s="186" t="s">
        <v>888</v>
      </c>
      <c r="I396" s="186" t="s">
        <v>896</v>
      </c>
      <c r="J396" s="186" t="s">
        <v>1450</v>
      </c>
      <c r="K396" s="186" t="s">
        <v>818</v>
      </c>
      <c r="L396" s="186" t="s">
        <v>891</v>
      </c>
      <c r="M396" s="184">
        <v>149.9</v>
      </c>
    </row>
    <row r="397" spans="1:13" ht="12.75">
      <c r="A397" s="186" t="s">
        <v>1452</v>
      </c>
      <c r="B397" s="186" t="s">
        <v>906</v>
      </c>
      <c r="C397" s="186" t="s">
        <v>616</v>
      </c>
      <c r="D397" s="187">
        <v>4011</v>
      </c>
      <c r="E397" s="186" t="s">
        <v>873</v>
      </c>
      <c r="F397" s="186" t="s">
        <v>874</v>
      </c>
      <c r="G397" s="186" t="s">
        <v>613</v>
      </c>
      <c r="H397" s="186" t="s">
        <v>888</v>
      </c>
      <c r="I397" s="186" t="s">
        <v>896</v>
      </c>
      <c r="J397" s="186" t="s">
        <v>1450</v>
      </c>
      <c r="K397" s="186" t="s">
        <v>839</v>
      </c>
      <c r="L397" s="186" t="s">
        <v>891</v>
      </c>
      <c r="M397" s="184">
        <v>105</v>
      </c>
    </row>
    <row r="398" spans="1:13" ht="12.75">
      <c r="A398" s="186" t="s">
        <v>1456</v>
      </c>
      <c r="B398" s="186" t="s">
        <v>914</v>
      </c>
      <c r="C398" s="186" t="s">
        <v>616</v>
      </c>
      <c r="D398" s="187">
        <v>4011</v>
      </c>
      <c r="E398" s="186" t="s">
        <v>873</v>
      </c>
      <c r="F398" s="186" t="s">
        <v>874</v>
      </c>
      <c r="G398" s="186" t="s">
        <v>613</v>
      </c>
      <c r="H398" s="186" t="s">
        <v>888</v>
      </c>
      <c r="I398" s="186" t="s">
        <v>896</v>
      </c>
      <c r="J398" s="186" t="s">
        <v>1450</v>
      </c>
      <c r="K398" s="186" t="s">
        <v>817</v>
      </c>
      <c r="L398" s="186" t="s">
        <v>891</v>
      </c>
      <c r="M398" s="184">
        <v>468.5</v>
      </c>
    </row>
    <row r="399" spans="1:13" ht="12.75">
      <c r="A399" s="186" t="s">
        <v>1458</v>
      </c>
      <c r="B399" s="186" t="s">
        <v>918</v>
      </c>
      <c r="C399" s="186" t="s">
        <v>616</v>
      </c>
      <c r="D399" s="187">
        <v>4011</v>
      </c>
      <c r="E399" s="186" t="s">
        <v>873</v>
      </c>
      <c r="F399" s="186" t="s">
        <v>874</v>
      </c>
      <c r="G399" s="186" t="s">
        <v>613</v>
      </c>
      <c r="H399" s="186" t="s">
        <v>888</v>
      </c>
      <c r="I399" s="186" t="s">
        <v>896</v>
      </c>
      <c r="J399" s="186" t="s">
        <v>1450</v>
      </c>
      <c r="K399" s="186" t="s">
        <v>816</v>
      </c>
      <c r="L399" s="186" t="s">
        <v>891</v>
      </c>
      <c r="M399" s="184">
        <v>702.8</v>
      </c>
    </row>
    <row r="400" spans="1:13" ht="12.75">
      <c r="A400" s="186" t="s">
        <v>1454</v>
      </c>
      <c r="B400" s="186" t="s">
        <v>910</v>
      </c>
      <c r="C400" s="186" t="s">
        <v>616</v>
      </c>
      <c r="D400" s="187">
        <v>4011</v>
      </c>
      <c r="E400" s="186" t="s">
        <v>873</v>
      </c>
      <c r="F400" s="186" t="s">
        <v>874</v>
      </c>
      <c r="G400" s="186" t="s">
        <v>613</v>
      </c>
      <c r="H400" s="186" t="s">
        <v>888</v>
      </c>
      <c r="I400" s="186" t="s">
        <v>896</v>
      </c>
      <c r="J400" s="186" t="s">
        <v>1450</v>
      </c>
      <c r="K400" s="186" t="s">
        <v>831</v>
      </c>
      <c r="L400" s="186" t="s">
        <v>891</v>
      </c>
      <c r="M400" s="184">
        <v>374.8</v>
      </c>
    </row>
    <row r="401" spans="1:13" ht="12.75">
      <c r="A401" s="186" t="s">
        <v>1449</v>
      </c>
      <c r="B401" s="186" t="s">
        <v>900</v>
      </c>
      <c r="C401" s="186" t="s">
        <v>616</v>
      </c>
      <c r="D401" s="187">
        <v>4011</v>
      </c>
      <c r="E401" s="186" t="s">
        <v>873</v>
      </c>
      <c r="F401" s="186" t="s">
        <v>874</v>
      </c>
      <c r="G401" s="186" t="s">
        <v>613</v>
      </c>
      <c r="H401" s="186" t="s">
        <v>888</v>
      </c>
      <c r="I401" s="186" t="s">
        <v>896</v>
      </c>
      <c r="J401" s="186" t="s">
        <v>1450</v>
      </c>
      <c r="K401" s="186" t="s">
        <v>818</v>
      </c>
      <c r="L401" s="186" t="s">
        <v>876</v>
      </c>
      <c r="M401" s="184">
        <v>93.7</v>
      </c>
    </row>
    <row r="402" spans="1:13" ht="12.75">
      <c r="A402" s="186" t="s">
        <v>1459</v>
      </c>
      <c r="B402" s="186" t="s">
        <v>920</v>
      </c>
      <c r="C402" s="186" t="s">
        <v>616</v>
      </c>
      <c r="D402" s="187">
        <v>4011</v>
      </c>
      <c r="E402" s="186" t="s">
        <v>873</v>
      </c>
      <c r="F402" s="186" t="s">
        <v>874</v>
      </c>
      <c r="G402" s="186" t="s">
        <v>613</v>
      </c>
      <c r="H402" s="186" t="s">
        <v>888</v>
      </c>
      <c r="I402" s="186" t="s">
        <v>896</v>
      </c>
      <c r="J402" s="186" t="s">
        <v>1450</v>
      </c>
      <c r="K402" s="186" t="s">
        <v>839</v>
      </c>
      <c r="L402" s="186" t="s">
        <v>876</v>
      </c>
      <c r="M402" s="184">
        <v>65.6</v>
      </c>
    </row>
    <row r="403" spans="1:13" ht="12.75">
      <c r="A403" s="186" t="s">
        <v>1457</v>
      </c>
      <c r="B403" s="186" t="s">
        <v>916</v>
      </c>
      <c r="C403" s="186" t="s">
        <v>616</v>
      </c>
      <c r="D403" s="187">
        <v>4011</v>
      </c>
      <c r="E403" s="186" t="s">
        <v>873</v>
      </c>
      <c r="F403" s="186" t="s">
        <v>874</v>
      </c>
      <c r="G403" s="186" t="s">
        <v>613</v>
      </c>
      <c r="H403" s="186" t="s">
        <v>888</v>
      </c>
      <c r="I403" s="186" t="s">
        <v>896</v>
      </c>
      <c r="J403" s="186" t="s">
        <v>1450</v>
      </c>
      <c r="K403" s="186" t="s">
        <v>817</v>
      </c>
      <c r="L403" s="186" t="s">
        <v>876</v>
      </c>
      <c r="M403" s="184">
        <v>281.1</v>
      </c>
    </row>
    <row r="404" spans="1:13" ht="12.75">
      <c r="A404" s="186" t="s">
        <v>1451</v>
      </c>
      <c r="B404" s="186" t="s">
        <v>904</v>
      </c>
      <c r="C404" s="186" t="s">
        <v>616</v>
      </c>
      <c r="D404" s="187">
        <v>4011</v>
      </c>
      <c r="E404" s="186" t="s">
        <v>873</v>
      </c>
      <c r="F404" s="186" t="s">
        <v>874</v>
      </c>
      <c r="G404" s="186" t="s">
        <v>613</v>
      </c>
      <c r="H404" s="186" t="s">
        <v>888</v>
      </c>
      <c r="I404" s="186" t="s">
        <v>896</v>
      </c>
      <c r="J404" s="186" t="s">
        <v>1450</v>
      </c>
      <c r="K404" s="186" t="s">
        <v>816</v>
      </c>
      <c r="L404" s="186" t="s">
        <v>876</v>
      </c>
      <c r="M404" s="184">
        <v>468.5</v>
      </c>
    </row>
    <row r="405" spans="1:13" ht="12.75">
      <c r="A405" s="186" t="s">
        <v>1455</v>
      </c>
      <c r="B405" s="186" t="s">
        <v>912</v>
      </c>
      <c r="C405" s="186" t="s">
        <v>616</v>
      </c>
      <c r="D405" s="187">
        <v>4011</v>
      </c>
      <c r="E405" s="186" t="s">
        <v>873</v>
      </c>
      <c r="F405" s="186" t="s">
        <v>874</v>
      </c>
      <c r="G405" s="186" t="s">
        <v>613</v>
      </c>
      <c r="H405" s="186" t="s">
        <v>888</v>
      </c>
      <c r="I405" s="186" t="s">
        <v>896</v>
      </c>
      <c r="J405" s="186" t="s">
        <v>1450</v>
      </c>
      <c r="K405" s="186" t="s">
        <v>831</v>
      </c>
      <c r="L405" s="186" t="s">
        <v>876</v>
      </c>
      <c r="M405" s="184">
        <v>234.3</v>
      </c>
    </row>
    <row r="406" spans="1:13" ht="12.75">
      <c r="A406" s="186" t="s">
        <v>1089</v>
      </c>
      <c r="B406" s="186" t="s">
        <v>1090</v>
      </c>
      <c r="C406" s="186" t="s">
        <v>616</v>
      </c>
      <c r="D406" s="187">
        <v>4012</v>
      </c>
      <c r="E406" s="186" t="s">
        <v>1081</v>
      </c>
      <c r="F406" s="186" t="s">
        <v>1082</v>
      </c>
      <c r="G406" s="186" t="s">
        <v>613</v>
      </c>
      <c r="H406" s="186" t="s">
        <v>888</v>
      </c>
      <c r="I406" s="186" t="s">
        <v>901</v>
      </c>
      <c r="J406" s="186" t="s">
        <v>979</v>
      </c>
      <c r="K406" s="186" t="s">
        <v>818</v>
      </c>
      <c r="L406" s="186" t="s">
        <v>891</v>
      </c>
      <c r="M406" s="184">
        <v>440</v>
      </c>
    </row>
    <row r="407" spans="1:13" ht="12.75">
      <c r="A407" s="186" t="s">
        <v>1085</v>
      </c>
      <c r="B407" s="186" t="s">
        <v>1086</v>
      </c>
      <c r="C407" s="186" t="s">
        <v>616</v>
      </c>
      <c r="D407" s="187">
        <v>4012</v>
      </c>
      <c r="E407" s="186" t="s">
        <v>1081</v>
      </c>
      <c r="F407" s="186" t="s">
        <v>1082</v>
      </c>
      <c r="G407" s="186" t="s">
        <v>613</v>
      </c>
      <c r="H407" s="186" t="s">
        <v>888</v>
      </c>
      <c r="I407" s="186" t="s">
        <v>901</v>
      </c>
      <c r="J407" s="186" t="s">
        <v>979</v>
      </c>
      <c r="K407" s="186" t="s">
        <v>839</v>
      </c>
      <c r="L407" s="186" t="s">
        <v>891</v>
      </c>
      <c r="M407" s="184">
        <v>308</v>
      </c>
    </row>
    <row r="408" spans="1:13" ht="12.75">
      <c r="A408" s="186" t="s">
        <v>1099</v>
      </c>
      <c r="B408" s="186" t="s">
        <v>1100</v>
      </c>
      <c r="C408" s="186" t="s">
        <v>616</v>
      </c>
      <c r="D408" s="187">
        <v>4012</v>
      </c>
      <c r="E408" s="186" t="s">
        <v>1081</v>
      </c>
      <c r="F408" s="186" t="s">
        <v>1082</v>
      </c>
      <c r="G408" s="186" t="s">
        <v>613</v>
      </c>
      <c r="H408" s="186" t="s">
        <v>888</v>
      </c>
      <c r="I408" s="186" t="s">
        <v>901</v>
      </c>
      <c r="J408" s="186" t="s">
        <v>979</v>
      </c>
      <c r="K408" s="186" t="s">
        <v>817</v>
      </c>
      <c r="L408" s="186" t="s">
        <v>891</v>
      </c>
      <c r="M408" s="184">
        <v>1375</v>
      </c>
    </row>
    <row r="409" spans="1:13" ht="12.75">
      <c r="A409" s="186" t="s">
        <v>1079</v>
      </c>
      <c r="B409" s="186" t="s">
        <v>1080</v>
      </c>
      <c r="C409" s="186" t="s">
        <v>616</v>
      </c>
      <c r="D409" s="187">
        <v>4012</v>
      </c>
      <c r="E409" s="186" t="s">
        <v>1081</v>
      </c>
      <c r="F409" s="186" t="s">
        <v>1082</v>
      </c>
      <c r="G409" s="186" t="s">
        <v>613</v>
      </c>
      <c r="H409" s="186" t="s">
        <v>888</v>
      </c>
      <c r="I409" s="186" t="s">
        <v>901</v>
      </c>
      <c r="J409" s="186" t="s">
        <v>979</v>
      </c>
      <c r="K409" s="186" t="s">
        <v>816</v>
      </c>
      <c r="L409" s="186" t="s">
        <v>891</v>
      </c>
      <c r="M409" s="184">
        <v>2062.5</v>
      </c>
    </row>
    <row r="410" spans="1:13" ht="12.75">
      <c r="A410" s="186" t="s">
        <v>1083</v>
      </c>
      <c r="B410" s="186" t="s">
        <v>1084</v>
      </c>
      <c r="C410" s="186" t="s">
        <v>616</v>
      </c>
      <c r="D410" s="187">
        <v>4012</v>
      </c>
      <c r="E410" s="186" t="s">
        <v>1081</v>
      </c>
      <c r="F410" s="186" t="s">
        <v>1082</v>
      </c>
      <c r="G410" s="186" t="s">
        <v>613</v>
      </c>
      <c r="H410" s="186" t="s">
        <v>888</v>
      </c>
      <c r="I410" s="186" t="s">
        <v>901</v>
      </c>
      <c r="J410" s="186" t="s">
        <v>979</v>
      </c>
      <c r="K410" s="186" t="s">
        <v>831</v>
      </c>
      <c r="L410" s="186" t="s">
        <v>891</v>
      </c>
      <c r="M410" s="184">
        <v>1100</v>
      </c>
    </row>
    <row r="411" spans="1:13" ht="12.75">
      <c r="A411" s="186" t="s">
        <v>1091</v>
      </c>
      <c r="B411" s="186" t="s">
        <v>1092</v>
      </c>
      <c r="C411" s="186" t="s">
        <v>616</v>
      </c>
      <c r="D411" s="187">
        <v>4012</v>
      </c>
      <c r="E411" s="186" t="s">
        <v>1081</v>
      </c>
      <c r="F411" s="186" t="s">
        <v>1082</v>
      </c>
      <c r="G411" s="186" t="s">
        <v>613</v>
      </c>
      <c r="H411" s="186" t="s">
        <v>888</v>
      </c>
      <c r="I411" s="186" t="s">
        <v>901</v>
      </c>
      <c r="J411" s="186" t="s">
        <v>979</v>
      </c>
      <c r="K411" s="186" t="s">
        <v>818</v>
      </c>
      <c r="L411" s="186" t="s">
        <v>876</v>
      </c>
      <c r="M411" s="184">
        <v>275</v>
      </c>
    </row>
    <row r="412" spans="1:13" ht="12.75">
      <c r="A412" s="186" t="s">
        <v>1087</v>
      </c>
      <c r="B412" s="186" t="s">
        <v>1088</v>
      </c>
      <c r="C412" s="186" t="s">
        <v>616</v>
      </c>
      <c r="D412" s="187">
        <v>4012</v>
      </c>
      <c r="E412" s="186" t="s">
        <v>1081</v>
      </c>
      <c r="F412" s="186" t="s">
        <v>1082</v>
      </c>
      <c r="G412" s="186" t="s">
        <v>613</v>
      </c>
      <c r="H412" s="186" t="s">
        <v>888</v>
      </c>
      <c r="I412" s="186" t="s">
        <v>901</v>
      </c>
      <c r="J412" s="186" t="s">
        <v>979</v>
      </c>
      <c r="K412" s="186" t="s">
        <v>839</v>
      </c>
      <c r="L412" s="186" t="s">
        <v>876</v>
      </c>
      <c r="M412" s="184">
        <v>192.5</v>
      </c>
    </row>
    <row r="413" spans="1:13" ht="12.75">
      <c r="A413" s="186" t="s">
        <v>1095</v>
      </c>
      <c r="B413" s="186" t="s">
        <v>1096</v>
      </c>
      <c r="C413" s="186" t="s">
        <v>616</v>
      </c>
      <c r="D413" s="187">
        <v>4012</v>
      </c>
      <c r="E413" s="186" t="s">
        <v>1081</v>
      </c>
      <c r="F413" s="186" t="s">
        <v>1082</v>
      </c>
      <c r="G413" s="186" t="s">
        <v>613</v>
      </c>
      <c r="H413" s="186" t="s">
        <v>888</v>
      </c>
      <c r="I413" s="186" t="s">
        <v>901</v>
      </c>
      <c r="J413" s="186" t="s">
        <v>979</v>
      </c>
      <c r="K413" s="186" t="s">
        <v>817</v>
      </c>
      <c r="L413" s="186" t="s">
        <v>876</v>
      </c>
      <c r="M413" s="184">
        <v>825</v>
      </c>
    </row>
    <row r="414" spans="1:13" ht="12.75">
      <c r="A414" s="186" t="s">
        <v>1097</v>
      </c>
      <c r="B414" s="186" t="s">
        <v>1098</v>
      </c>
      <c r="C414" s="186" t="s">
        <v>616</v>
      </c>
      <c r="D414" s="187">
        <v>4012</v>
      </c>
      <c r="E414" s="186" t="s">
        <v>1081</v>
      </c>
      <c r="F414" s="186" t="s">
        <v>1082</v>
      </c>
      <c r="G414" s="186" t="s">
        <v>613</v>
      </c>
      <c r="H414" s="186" t="s">
        <v>888</v>
      </c>
      <c r="I414" s="186" t="s">
        <v>901</v>
      </c>
      <c r="J414" s="186" t="s">
        <v>979</v>
      </c>
      <c r="K414" s="186" t="s">
        <v>816</v>
      </c>
      <c r="L414" s="186" t="s">
        <v>876</v>
      </c>
      <c r="M414" s="184">
        <v>1375</v>
      </c>
    </row>
    <row r="415" spans="1:13" ht="12.75">
      <c r="A415" s="186" t="s">
        <v>1093</v>
      </c>
      <c r="B415" s="186" t="s">
        <v>1094</v>
      </c>
      <c r="C415" s="186" t="s">
        <v>616</v>
      </c>
      <c r="D415" s="187">
        <v>4012</v>
      </c>
      <c r="E415" s="186" t="s">
        <v>1081</v>
      </c>
      <c r="F415" s="186" t="s">
        <v>1082</v>
      </c>
      <c r="G415" s="186" t="s">
        <v>613</v>
      </c>
      <c r="H415" s="186" t="s">
        <v>888</v>
      </c>
      <c r="I415" s="186" t="s">
        <v>901</v>
      </c>
      <c r="J415" s="186" t="s">
        <v>979</v>
      </c>
      <c r="K415" s="186" t="s">
        <v>831</v>
      </c>
      <c r="L415" s="186" t="s">
        <v>876</v>
      </c>
      <c r="M415" s="184">
        <v>687.5</v>
      </c>
    </row>
    <row r="416" spans="1:13" ht="12.75">
      <c r="A416" s="186" t="s">
        <v>1154</v>
      </c>
      <c r="B416" s="186" t="s">
        <v>1090</v>
      </c>
      <c r="C416" s="186" t="s">
        <v>616</v>
      </c>
      <c r="D416" s="187">
        <v>4012</v>
      </c>
      <c r="E416" s="186" t="s">
        <v>1081</v>
      </c>
      <c r="F416" s="186" t="s">
        <v>1082</v>
      </c>
      <c r="G416" s="186" t="s">
        <v>613</v>
      </c>
      <c r="H416" s="186" t="s">
        <v>888</v>
      </c>
      <c r="I416" s="186" t="s">
        <v>1102</v>
      </c>
      <c r="J416" s="186" t="s">
        <v>1140</v>
      </c>
      <c r="K416" s="186" t="s">
        <v>818</v>
      </c>
      <c r="L416" s="186" t="s">
        <v>891</v>
      </c>
      <c r="M416" s="184">
        <v>408.8</v>
      </c>
    </row>
    <row r="417" spans="1:13" ht="12.75">
      <c r="A417" s="186" t="s">
        <v>1152</v>
      </c>
      <c r="B417" s="186" t="s">
        <v>1086</v>
      </c>
      <c r="C417" s="186" t="s">
        <v>616</v>
      </c>
      <c r="D417" s="187">
        <v>4012</v>
      </c>
      <c r="E417" s="186" t="s">
        <v>1081</v>
      </c>
      <c r="F417" s="186" t="s">
        <v>1082</v>
      </c>
      <c r="G417" s="186" t="s">
        <v>613</v>
      </c>
      <c r="H417" s="186" t="s">
        <v>888</v>
      </c>
      <c r="I417" s="186" t="s">
        <v>1102</v>
      </c>
      <c r="J417" s="186" t="s">
        <v>1140</v>
      </c>
      <c r="K417" s="186" t="s">
        <v>839</v>
      </c>
      <c r="L417" s="186" t="s">
        <v>891</v>
      </c>
      <c r="M417" s="184">
        <v>286.2</v>
      </c>
    </row>
    <row r="418" spans="1:13" ht="12.75">
      <c r="A418" s="186" t="s">
        <v>1159</v>
      </c>
      <c r="B418" s="186" t="s">
        <v>1100</v>
      </c>
      <c r="C418" s="186" t="s">
        <v>616</v>
      </c>
      <c r="D418" s="187">
        <v>4012</v>
      </c>
      <c r="E418" s="186" t="s">
        <v>1081</v>
      </c>
      <c r="F418" s="186" t="s">
        <v>1082</v>
      </c>
      <c r="G418" s="186" t="s">
        <v>613</v>
      </c>
      <c r="H418" s="186" t="s">
        <v>888</v>
      </c>
      <c r="I418" s="186" t="s">
        <v>1102</v>
      </c>
      <c r="J418" s="186" t="s">
        <v>1140</v>
      </c>
      <c r="K418" s="186" t="s">
        <v>817</v>
      </c>
      <c r="L418" s="186" t="s">
        <v>891</v>
      </c>
      <c r="M418" s="184">
        <v>1277.6</v>
      </c>
    </row>
    <row r="419" spans="1:13" ht="12.75">
      <c r="A419" s="186" t="s">
        <v>1150</v>
      </c>
      <c r="B419" s="186" t="s">
        <v>1080</v>
      </c>
      <c r="C419" s="186" t="s">
        <v>616</v>
      </c>
      <c r="D419" s="187">
        <v>4012</v>
      </c>
      <c r="E419" s="186" t="s">
        <v>1081</v>
      </c>
      <c r="F419" s="186" t="s">
        <v>1082</v>
      </c>
      <c r="G419" s="186" t="s">
        <v>613</v>
      </c>
      <c r="H419" s="186" t="s">
        <v>888</v>
      </c>
      <c r="I419" s="186" t="s">
        <v>1102</v>
      </c>
      <c r="J419" s="186" t="s">
        <v>1140</v>
      </c>
      <c r="K419" s="186" t="s">
        <v>816</v>
      </c>
      <c r="L419" s="186" t="s">
        <v>891</v>
      </c>
      <c r="M419" s="184">
        <v>1916.5</v>
      </c>
    </row>
    <row r="420" spans="1:13" ht="12.75">
      <c r="A420" s="186" t="s">
        <v>1151</v>
      </c>
      <c r="B420" s="186" t="s">
        <v>1084</v>
      </c>
      <c r="C420" s="186" t="s">
        <v>616</v>
      </c>
      <c r="D420" s="187">
        <v>4012</v>
      </c>
      <c r="E420" s="186" t="s">
        <v>1081</v>
      </c>
      <c r="F420" s="186" t="s">
        <v>1082</v>
      </c>
      <c r="G420" s="186" t="s">
        <v>613</v>
      </c>
      <c r="H420" s="186" t="s">
        <v>888</v>
      </c>
      <c r="I420" s="186" t="s">
        <v>1102</v>
      </c>
      <c r="J420" s="186" t="s">
        <v>1140</v>
      </c>
      <c r="K420" s="186" t="s">
        <v>831</v>
      </c>
      <c r="L420" s="186" t="s">
        <v>891</v>
      </c>
      <c r="M420" s="184">
        <v>1022.1</v>
      </c>
    </row>
    <row r="421" spans="1:13" ht="12.75">
      <c r="A421" s="186" t="s">
        <v>1155</v>
      </c>
      <c r="B421" s="186" t="s">
        <v>1092</v>
      </c>
      <c r="C421" s="186" t="s">
        <v>616</v>
      </c>
      <c r="D421" s="187">
        <v>4012</v>
      </c>
      <c r="E421" s="186" t="s">
        <v>1081</v>
      </c>
      <c r="F421" s="186" t="s">
        <v>1082</v>
      </c>
      <c r="G421" s="186" t="s">
        <v>613</v>
      </c>
      <c r="H421" s="186" t="s">
        <v>888</v>
      </c>
      <c r="I421" s="186" t="s">
        <v>1102</v>
      </c>
      <c r="J421" s="186" t="s">
        <v>1140</v>
      </c>
      <c r="K421" s="186" t="s">
        <v>818</v>
      </c>
      <c r="L421" s="186" t="s">
        <v>876</v>
      </c>
      <c r="M421" s="184">
        <v>255.5</v>
      </c>
    </row>
    <row r="422" spans="1:13" ht="12.75">
      <c r="A422" s="186" t="s">
        <v>1153</v>
      </c>
      <c r="B422" s="186" t="s">
        <v>1088</v>
      </c>
      <c r="C422" s="186" t="s">
        <v>616</v>
      </c>
      <c r="D422" s="187">
        <v>4012</v>
      </c>
      <c r="E422" s="186" t="s">
        <v>1081</v>
      </c>
      <c r="F422" s="186" t="s">
        <v>1082</v>
      </c>
      <c r="G422" s="186" t="s">
        <v>613</v>
      </c>
      <c r="H422" s="186" t="s">
        <v>888</v>
      </c>
      <c r="I422" s="186" t="s">
        <v>1102</v>
      </c>
      <c r="J422" s="186" t="s">
        <v>1140</v>
      </c>
      <c r="K422" s="186" t="s">
        <v>839</v>
      </c>
      <c r="L422" s="186" t="s">
        <v>876</v>
      </c>
      <c r="M422" s="184">
        <v>178.9</v>
      </c>
    </row>
    <row r="423" spans="1:13" ht="12.75">
      <c r="A423" s="186" t="s">
        <v>1157</v>
      </c>
      <c r="B423" s="186" t="s">
        <v>1096</v>
      </c>
      <c r="C423" s="186" t="s">
        <v>616</v>
      </c>
      <c r="D423" s="187">
        <v>4012</v>
      </c>
      <c r="E423" s="186" t="s">
        <v>1081</v>
      </c>
      <c r="F423" s="186" t="s">
        <v>1082</v>
      </c>
      <c r="G423" s="186" t="s">
        <v>613</v>
      </c>
      <c r="H423" s="186" t="s">
        <v>888</v>
      </c>
      <c r="I423" s="186" t="s">
        <v>1102</v>
      </c>
      <c r="J423" s="186" t="s">
        <v>1140</v>
      </c>
      <c r="K423" s="186" t="s">
        <v>817</v>
      </c>
      <c r="L423" s="186" t="s">
        <v>876</v>
      </c>
      <c r="M423" s="184">
        <v>766.6</v>
      </c>
    </row>
    <row r="424" spans="1:13" ht="12.75">
      <c r="A424" s="186" t="s">
        <v>1158</v>
      </c>
      <c r="B424" s="186" t="s">
        <v>1098</v>
      </c>
      <c r="C424" s="186" t="s">
        <v>616</v>
      </c>
      <c r="D424" s="187">
        <v>4012</v>
      </c>
      <c r="E424" s="186" t="s">
        <v>1081</v>
      </c>
      <c r="F424" s="186" t="s">
        <v>1082</v>
      </c>
      <c r="G424" s="186" t="s">
        <v>613</v>
      </c>
      <c r="H424" s="186" t="s">
        <v>888</v>
      </c>
      <c r="I424" s="186" t="s">
        <v>1102</v>
      </c>
      <c r="J424" s="186" t="s">
        <v>1140</v>
      </c>
      <c r="K424" s="186" t="s">
        <v>816</v>
      </c>
      <c r="L424" s="186" t="s">
        <v>876</v>
      </c>
      <c r="M424" s="184">
        <v>1277.6</v>
      </c>
    </row>
    <row r="425" spans="1:13" ht="12.75">
      <c r="A425" s="186" t="s">
        <v>1156</v>
      </c>
      <c r="B425" s="186" t="s">
        <v>1094</v>
      </c>
      <c r="C425" s="186" t="s">
        <v>616</v>
      </c>
      <c r="D425" s="187">
        <v>4012</v>
      </c>
      <c r="E425" s="186" t="s">
        <v>1081</v>
      </c>
      <c r="F425" s="186" t="s">
        <v>1082</v>
      </c>
      <c r="G425" s="186" t="s">
        <v>613</v>
      </c>
      <c r="H425" s="186" t="s">
        <v>888</v>
      </c>
      <c r="I425" s="186" t="s">
        <v>1102</v>
      </c>
      <c r="J425" s="186" t="s">
        <v>1140</v>
      </c>
      <c r="K425" s="186" t="s">
        <v>831</v>
      </c>
      <c r="L425" s="186" t="s">
        <v>876</v>
      </c>
      <c r="M425" s="184">
        <v>638.8</v>
      </c>
    </row>
    <row r="426" spans="1:13" ht="12.75">
      <c r="A426" s="186" t="s">
        <v>1213</v>
      </c>
      <c r="B426" s="186" t="s">
        <v>1090</v>
      </c>
      <c r="C426" s="186" t="s">
        <v>616</v>
      </c>
      <c r="D426" s="187">
        <v>4012</v>
      </c>
      <c r="E426" s="186" t="s">
        <v>1081</v>
      </c>
      <c r="F426" s="186" t="s">
        <v>1082</v>
      </c>
      <c r="G426" s="186" t="s">
        <v>613</v>
      </c>
      <c r="H426" s="186" t="s">
        <v>888</v>
      </c>
      <c r="I426" s="186" t="s">
        <v>1161</v>
      </c>
      <c r="J426" s="186" t="s">
        <v>1199</v>
      </c>
      <c r="K426" s="186" t="s">
        <v>818</v>
      </c>
      <c r="L426" s="186" t="s">
        <v>891</v>
      </c>
      <c r="M426" s="184">
        <v>379.9</v>
      </c>
    </row>
    <row r="427" spans="1:13" ht="12.75">
      <c r="A427" s="186" t="s">
        <v>1211</v>
      </c>
      <c r="B427" s="186" t="s">
        <v>1086</v>
      </c>
      <c r="C427" s="186" t="s">
        <v>616</v>
      </c>
      <c r="D427" s="187">
        <v>4012</v>
      </c>
      <c r="E427" s="186" t="s">
        <v>1081</v>
      </c>
      <c r="F427" s="186" t="s">
        <v>1082</v>
      </c>
      <c r="G427" s="186" t="s">
        <v>613</v>
      </c>
      <c r="H427" s="186" t="s">
        <v>888</v>
      </c>
      <c r="I427" s="186" t="s">
        <v>1161</v>
      </c>
      <c r="J427" s="186" t="s">
        <v>1199</v>
      </c>
      <c r="K427" s="186" t="s">
        <v>839</v>
      </c>
      <c r="L427" s="186" t="s">
        <v>891</v>
      </c>
      <c r="M427" s="184">
        <v>265.9</v>
      </c>
    </row>
    <row r="428" spans="1:13" ht="12.75">
      <c r="A428" s="186" t="s">
        <v>1218</v>
      </c>
      <c r="B428" s="186" t="s">
        <v>1100</v>
      </c>
      <c r="C428" s="186" t="s">
        <v>616</v>
      </c>
      <c r="D428" s="187">
        <v>4012</v>
      </c>
      <c r="E428" s="186" t="s">
        <v>1081</v>
      </c>
      <c r="F428" s="186" t="s">
        <v>1082</v>
      </c>
      <c r="G428" s="186" t="s">
        <v>613</v>
      </c>
      <c r="H428" s="186" t="s">
        <v>888</v>
      </c>
      <c r="I428" s="186" t="s">
        <v>1161</v>
      </c>
      <c r="J428" s="186" t="s">
        <v>1199</v>
      </c>
      <c r="K428" s="186" t="s">
        <v>817</v>
      </c>
      <c r="L428" s="186" t="s">
        <v>891</v>
      </c>
      <c r="M428" s="184">
        <v>1187</v>
      </c>
    </row>
    <row r="429" spans="1:13" ht="12.75">
      <c r="A429" s="186" t="s">
        <v>1209</v>
      </c>
      <c r="B429" s="186" t="s">
        <v>1080</v>
      </c>
      <c r="C429" s="186" t="s">
        <v>616</v>
      </c>
      <c r="D429" s="187">
        <v>4012</v>
      </c>
      <c r="E429" s="186" t="s">
        <v>1081</v>
      </c>
      <c r="F429" s="186" t="s">
        <v>1082</v>
      </c>
      <c r="G429" s="186" t="s">
        <v>613</v>
      </c>
      <c r="H429" s="186" t="s">
        <v>888</v>
      </c>
      <c r="I429" s="186" t="s">
        <v>1161</v>
      </c>
      <c r="J429" s="186" t="s">
        <v>1199</v>
      </c>
      <c r="K429" s="186" t="s">
        <v>816</v>
      </c>
      <c r="L429" s="186" t="s">
        <v>891</v>
      </c>
      <c r="M429" s="184">
        <v>1780.6</v>
      </c>
    </row>
    <row r="430" spans="1:13" ht="12.75">
      <c r="A430" s="186" t="s">
        <v>1210</v>
      </c>
      <c r="B430" s="186" t="s">
        <v>1084</v>
      </c>
      <c r="C430" s="186" t="s">
        <v>616</v>
      </c>
      <c r="D430" s="187">
        <v>4012</v>
      </c>
      <c r="E430" s="186" t="s">
        <v>1081</v>
      </c>
      <c r="F430" s="186" t="s">
        <v>1082</v>
      </c>
      <c r="G430" s="186" t="s">
        <v>613</v>
      </c>
      <c r="H430" s="186" t="s">
        <v>888</v>
      </c>
      <c r="I430" s="186" t="s">
        <v>1161</v>
      </c>
      <c r="J430" s="186" t="s">
        <v>1199</v>
      </c>
      <c r="K430" s="186" t="s">
        <v>831</v>
      </c>
      <c r="L430" s="186" t="s">
        <v>891</v>
      </c>
      <c r="M430" s="184">
        <v>949.6</v>
      </c>
    </row>
    <row r="431" spans="1:13" ht="12.75">
      <c r="A431" s="186" t="s">
        <v>1214</v>
      </c>
      <c r="B431" s="186" t="s">
        <v>1092</v>
      </c>
      <c r="C431" s="186" t="s">
        <v>616</v>
      </c>
      <c r="D431" s="187">
        <v>4012</v>
      </c>
      <c r="E431" s="186" t="s">
        <v>1081</v>
      </c>
      <c r="F431" s="186" t="s">
        <v>1082</v>
      </c>
      <c r="G431" s="186" t="s">
        <v>613</v>
      </c>
      <c r="H431" s="186" t="s">
        <v>888</v>
      </c>
      <c r="I431" s="186" t="s">
        <v>1161</v>
      </c>
      <c r="J431" s="186" t="s">
        <v>1199</v>
      </c>
      <c r="K431" s="186" t="s">
        <v>818</v>
      </c>
      <c r="L431" s="186" t="s">
        <v>876</v>
      </c>
      <c r="M431" s="184">
        <v>237.4</v>
      </c>
    </row>
    <row r="432" spans="1:13" ht="12.75">
      <c r="A432" s="186" t="s">
        <v>1212</v>
      </c>
      <c r="B432" s="186" t="s">
        <v>1088</v>
      </c>
      <c r="C432" s="186" t="s">
        <v>616</v>
      </c>
      <c r="D432" s="187">
        <v>4012</v>
      </c>
      <c r="E432" s="186" t="s">
        <v>1081</v>
      </c>
      <c r="F432" s="186" t="s">
        <v>1082</v>
      </c>
      <c r="G432" s="186" t="s">
        <v>613</v>
      </c>
      <c r="H432" s="186" t="s">
        <v>888</v>
      </c>
      <c r="I432" s="186" t="s">
        <v>1161</v>
      </c>
      <c r="J432" s="186" t="s">
        <v>1199</v>
      </c>
      <c r="K432" s="186" t="s">
        <v>839</v>
      </c>
      <c r="L432" s="186" t="s">
        <v>876</v>
      </c>
      <c r="M432" s="184">
        <v>166.2</v>
      </c>
    </row>
    <row r="433" spans="1:13" ht="12.75">
      <c r="A433" s="186" t="s">
        <v>1216</v>
      </c>
      <c r="B433" s="186" t="s">
        <v>1096</v>
      </c>
      <c r="C433" s="186" t="s">
        <v>616</v>
      </c>
      <c r="D433" s="187">
        <v>4012</v>
      </c>
      <c r="E433" s="186" t="s">
        <v>1081</v>
      </c>
      <c r="F433" s="186" t="s">
        <v>1082</v>
      </c>
      <c r="G433" s="186" t="s">
        <v>613</v>
      </c>
      <c r="H433" s="186" t="s">
        <v>888</v>
      </c>
      <c r="I433" s="186" t="s">
        <v>1161</v>
      </c>
      <c r="J433" s="186" t="s">
        <v>1199</v>
      </c>
      <c r="K433" s="186" t="s">
        <v>817</v>
      </c>
      <c r="L433" s="186" t="s">
        <v>876</v>
      </c>
      <c r="M433" s="184">
        <v>712.2</v>
      </c>
    </row>
    <row r="434" spans="1:13" ht="12.75">
      <c r="A434" s="186" t="s">
        <v>1217</v>
      </c>
      <c r="B434" s="186" t="s">
        <v>1098</v>
      </c>
      <c r="C434" s="186" t="s">
        <v>616</v>
      </c>
      <c r="D434" s="187">
        <v>4012</v>
      </c>
      <c r="E434" s="186" t="s">
        <v>1081</v>
      </c>
      <c r="F434" s="186" t="s">
        <v>1082</v>
      </c>
      <c r="G434" s="186" t="s">
        <v>613</v>
      </c>
      <c r="H434" s="186" t="s">
        <v>888</v>
      </c>
      <c r="I434" s="186" t="s">
        <v>1161</v>
      </c>
      <c r="J434" s="186" t="s">
        <v>1199</v>
      </c>
      <c r="K434" s="186" t="s">
        <v>816</v>
      </c>
      <c r="L434" s="186" t="s">
        <v>876</v>
      </c>
      <c r="M434" s="184">
        <v>1187</v>
      </c>
    </row>
    <row r="435" spans="1:13" ht="12.75">
      <c r="A435" s="186" t="s">
        <v>1215</v>
      </c>
      <c r="B435" s="186" t="s">
        <v>1094</v>
      </c>
      <c r="C435" s="186" t="s">
        <v>616</v>
      </c>
      <c r="D435" s="187">
        <v>4012</v>
      </c>
      <c r="E435" s="186" t="s">
        <v>1081</v>
      </c>
      <c r="F435" s="186" t="s">
        <v>1082</v>
      </c>
      <c r="G435" s="186" t="s">
        <v>613</v>
      </c>
      <c r="H435" s="186" t="s">
        <v>888</v>
      </c>
      <c r="I435" s="186" t="s">
        <v>1161</v>
      </c>
      <c r="J435" s="186" t="s">
        <v>1199</v>
      </c>
      <c r="K435" s="186" t="s">
        <v>831</v>
      </c>
      <c r="L435" s="186" t="s">
        <v>876</v>
      </c>
      <c r="M435" s="184">
        <v>593.5</v>
      </c>
    </row>
    <row r="436" spans="1:13" ht="12.75">
      <c r="A436" s="186" t="s">
        <v>1272</v>
      </c>
      <c r="B436" s="186" t="s">
        <v>1090</v>
      </c>
      <c r="C436" s="186" t="s">
        <v>616</v>
      </c>
      <c r="D436" s="187">
        <v>4012</v>
      </c>
      <c r="E436" s="186" t="s">
        <v>1081</v>
      </c>
      <c r="F436" s="186" t="s">
        <v>1082</v>
      </c>
      <c r="G436" s="186" t="s">
        <v>613</v>
      </c>
      <c r="H436" s="186" t="s">
        <v>888</v>
      </c>
      <c r="I436" s="186" t="s">
        <v>1220</v>
      </c>
      <c r="J436" s="186" t="s">
        <v>1258</v>
      </c>
      <c r="K436" s="186" t="s">
        <v>818</v>
      </c>
      <c r="L436" s="186" t="s">
        <v>891</v>
      </c>
      <c r="M436" s="184">
        <v>351.6</v>
      </c>
    </row>
    <row r="437" spans="1:13" ht="12.75">
      <c r="A437" s="186" t="s">
        <v>1270</v>
      </c>
      <c r="B437" s="186" t="s">
        <v>1086</v>
      </c>
      <c r="C437" s="186" t="s">
        <v>616</v>
      </c>
      <c r="D437" s="187">
        <v>4012</v>
      </c>
      <c r="E437" s="186" t="s">
        <v>1081</v>
      </c>
      <c r="F437" s="186" t="s">
        <v>1082</v>
      </c>
      <c r="G437" s="186" t="s">
        <v>613</v>
      </c>
      <c r="H437" s="186" t="s">
        <v>888</v>
      </c>
      <c r="I437" s="186" t="s">
        <v>1220</v>
      </c>
      <c r="J437" s="186" t="s">
        <v>1258</v>
      </c>
      <c r="K437" s="186" t="s">
        <v>839</v>
      </c>
      <c r="L437" s="186" t="s">
        <v>891</v>
      </c>
      <c r="M437" s="184">
        <v>246.2</v>
      </c>
    </row>
    <row r="438" spans="1:13" ht="12.75">
      <c r="A438" s="186" t="s">
        <v>1277</v>
      </c>
      <c r="B438" s="186" t="s">
        <v>1100</v>
      </c>
      <c r="C438" s="186" t="s">
        <v>616</v>
      </c>
      <c r="D438" s="187">
        <v>4012</v>
      </c>
      <c r="E438" s="186" t="s">
        <v>1081</v>
      </c>
      <c r="F438" s="186" t="s">
        <v>1082</v>
      </c>
      <c r="G438" s="186" t="s">
        <v>613</v>
      </c>
      <c r="H438" s="186" t="s">
        <v>888</v>
      </c>
      <c r="I438" s="186" t="s">
        <v>1220</v>
      </c>
      <c r="J438" s="186" t="s">
        <v>1258</v>
      </c>
      <c r="K438" s="186" t="s">
        <v>817</v>
      </c>
      <c r="L438" s="186" t="s">
        <v>891</v>
      </c>
      <c r="M438" s="184">
        <v>1098.9</v>
      </c>
    </row>
    <row r="439" spans="1:13" ht="12.75">
      <c r="A439" s="186" t="s">
        <v>1268</v>
      </c>
      <c r="B439" s="186" t="s">
        <v>1080</v>
      </c>
      <c r="C439" s="186" t="s">
        <v>616</v>
      </c>
      <c r="D439" s="187">
        <v>4012</v>
      </c>
      <c r="E439" s="186" t="s">
        <v>1081</v>
      </c>
      <c r="F439" s="186" t="s">
        <v>1082</v>
      </c>
      <c r="G439" s="186" t="s">
        <v>613</v>
      </c>
      <c r="H439" s="186" t="s">
        <v>888</v>
      </c>
      <c r="I439" s="186" t="s">
        <v>1220</v>
      </c>
      <c r="J439" s="186" t="s">
        <v>1258</v>
      </c>
      <c r="K439" s="186" t="s">
        <v>816</v>
      </c>
      <c r="L439" s="186" t="s">
        <v>891</v>
      </c>
      <c r="M439" s="184">
        <v>1648.4</v>
      </c>
    </row>
    <row r="440" spans="1:13" ht="12.75">
      <c r="A440" s="186" t="s">
        <v>1269</v>
      </c>
      <c r="B440" s="186" t="s">
        <v>1084</v>
      </c>
      <c r="C440" s="186" t="s">
        <v>616</v>
      </c>
      <c r="D440" s="187">
        <v>4012</v>
      </c>
      <c r="E440" s="186" t="s">
        <v>1081</v>
      </c>
      <c r="F440" s="186" t="s">
        <v>1082</v>
      </c>
      <c r="G440" s="186" t="s">
        <v>613</v>
      </c>
      <c r="H440" s="186" t="s">
        <v>888</v>
      </c>
      <c r="I440" s="186" t="s">
        <v>1220</v>
      </c>
      <c r="J440" s="186" t="s">
        <v>1258</v>
      </c>
      <c r="K440" s="186" t="s">
        <v>831</v>
      </c>
      <c r="L440" s="186" t="s">
        <v>891</v>
      </c>
      <c r="M440" s="184">
        <v>879.1</v>
      </c>
    </row>
    <row r="441" spans="1:13" ht="12.75">
      <c r="A441" s="186" t="s">
        <v>1273</v>
      </c>
      <c r="B441" s="186" t="s">
        <v>1092</v>
      </c>
      <c r="C441" s="186" t="s">
        <v>616</v>
      </c>
      <c r="D441" s="187">
        <v>4012</v>
      </c>
      <c r="E441" s="186" t="s">
        <v>1081</v>
      </c>
      <c r="F441" s="186" t="s">
        <v>1082</v>
      </c>
      <c r="G441" s="186" t="s">
        <v>613</v>
      </c>
      <c r="H441" s="186" t="s">
        <v>888</v>
      </c>
      <c r="I441" s="186" t="s">
        <v>1220</v>
      </c>
      <c r="J441" s="186" t="s">
        <v>1258</v>
      </c>
      <c r="K441" s="186" t="s">
        <v>818</v>
      </c>
      <c r="L441" s="186" t="s">
        <v>876</v>
      </c>
      <c r="M441" s="184">
        <v>219.8</v>
      </c>
    </row>
    <row r="442" spans="1:13" ht="12.75">
      <c r="A442" s="186" t="s">
        <v>1271</v>
      </c>
      <c r="B442" s="186" t="s">
        <v>1088</v>
      </c>
      <c r="C442" s="186" t="s">
        <v>616</v>
      </c>
      <c r="D442" s="187">
        <v>4012</v>
      </c>
      <c r="E442" s="186" t="s">
        <v>1081</v>
      </c>
      <c r="F442" s="186" t="s">
        <v>1082</v>
      </c>
      <c r="G442" s="186" t="s">
        <v>613</v>
      </c>
      <c r="H442" s="186" t="s">
        <v>888</v>
      </c>
      <c r="I442" s="186" t="s">
        <v>1220</v>
      </c>
      <c r="J442" s="186" t="s">
        <v>1258</v>
      </c>
      <c r="K442" s="186" t="s">
        <v>839</v>
      </c>
      <c r="L442" s="186" t="s">
        <v>876</v>
      </c>
      <c r="M442" s="184">
        <v>153.8</v>
      </c>
    </row>
    <row r="443" spans="1:13" ht="12.75">
      <c r="A443" s="186" t="s">
        <v>1275</v>
      </c>
      <c r="B443" s="186" t="s">
        <v>1096</v>
      </c>
      <c r="C443" s="186" t="s">
        <v>616</v>
      </c>
      <c r="D443" s="187">
        <v>4012</v>
      </c>
      <c r="E443" s="186" t="s">
        <v>1081</v>
      </c>
      <c r="F443" s="186" t="s">
        <v>1082</v>
      </c>
      <c r="G443" s="186" t="s">
        <v>613</v>
      </c>
      <c r="H443" s="186" t="s">
        <v>888</v>
      </c>
      <c r="I443" s="186" t="s">
        <v>1220</v>
      </c>
      <c r="J443" s="186" t="s">
        <v>1258</v>
      </c>
      <c r="K443" s="186" t="s">
        <v>817</v>
      </c>
      <c r="L443" s="186" t="s">
        <v>876</v>
      </c>
      <c r="M443" s="184">
        <v>659.3</v>
      </c>
    </row>
    <row r="444" spans="1:13" ht="12.75">
      <c r="A444" s="186" t="s">
        <v>1276</v>
      </c>
      <c r="B444" s="186" t="s">
        <v>1098</v>
      </c>
      <c r="C444" s="186" t="s">
        <v>616</v>
      </c>
      <c r="D444" s="187">
        <v>4012</v>
      </c>
      <c r="E444" s="186" t="s">
        <v>1081</v>
      </c>
      <c r="F444" s="186" t="s">
        <v>1082</v>
      </c>
      <c r="G444" s="186" t="s">
        <v>613</v>
      </c>
      <c r="H444" s="186" t="s">
        <v>888</v>
      </c>
      <c r="I444" s="186" t="s">
        <v>1220</v>
      </c>
      <c r="J444" s="186" t="s">
        <v>1258</v>
      </c>
      <c r="K444" s="186" t="s">
        <v>816</v>
      </c>
      <c r="L444" s="186" t="s">
        <v>876</v>
      </c>
      <c r="M444" s="184">
        <v>1098.9</v>
      </c>
    </row>
    <row r="445" spans="1:13" ht="12.75">
      <c r="A445" s="186" t="s">
        <v>1274</v>
      </c>
      <c r="B445" s="186" t="s">
        <v>1094</v>
      </c>
      <c r="C445" s="186" t="s">
        <v>616</v>
      </c>
      <c r="D445" s="187">
        <v>4012</v>
      </c>
      <c r="E445" s="186" t="s">
        <v>1081</v>
      </c>
      <c r="F445" s="186" t="s">
        <v>1082</v>
      </c>
      <c r="G445" s="186" t="s">
        <v>613</v>
      </c>
      <c r="H445" s="186" t="s">
        <v>888</v>
      </c>
      <c r="I445" s="186" t="s">
        <v>1220</v>
      </c>
      <c r="J445" s="186" t="s">
        <v>1258</v>
      </c>
      <c r="K445" s="186" t="s">
        <v>831</v>
      </c>
      <c r="L445" s="186" t="s">
        <v>876</v>
      </c>
      <c r="M445" s="184">
        <v>549.4</v>
      </c>
    </row>
    <row r="446" spans="1:13" ht="12.75">
      <c r="A446" s="186" t="s">
        <v>1329</v>
      </c>
      <c r="B446" s="186" t="s">
        <v>1090</v>
      </c>
      <c r="C446" s="186" t="s">
        <v>616</v>
      </c>
      <c r="D446" s="187">
        <v>4012</v>
      </c>
      <c r="E446" s="186" t="s">
        <v>1081</v>
      </c>
      <c r="F446" s="186" t="s">
        <v>1082</v>
      </c>
      <c r="G446" s="186" t="s">
        <v>613</v>
      </c>
      <c r="H446" s="186" t="s">
        <v>888</v>
      </c>
      <c r="I446" s="186" t="s">
        <v>889</v>
      </c>
      <c r="J446" s="186" t="s">
        <v>1315</v>
      </c>
      <c r="K446" s="186" t="s">
        <v>818</v>
      </c>
      <c r="L446" s="186" t="s">
        <v>891</v>
      </c>
      <c r="M446" s="184">
        <v>323.3</v>
      </c>
    </row>
    <row r="447" spans="1:13" ht="12.75">
      <c r="A447" s="186" t="s">
        <v>1327</v>
      </c>
      <c r="B447" s="186" t="s">
        <v>1086</v>
      </c>
      <c r="C447" s="186" t="s">
        <v>616</v>
      </c>
      <c r="D447" s="187">
        <v>4012</v>
      </c>
      <c r="E447" s="186" t="s">
        <v>1081</v>
      </c>
      <c r="F447" s="186" t="s">
        <v>1082</v>
      </c>
      <c r="G447" s="186" t="s">
        <v>613</v>
      </c>
      <c r="H447" s="186" t="s">
        <v>888</v>
      </c>
      <c r="I447" s="186" t="s">
        <v>889</v>
      </c>
      <c r="J447" s="186" t="s">
        <v>1315</v>
      </c>
      <c r="K447" s="186" t="s">
        <v>839</v>
      </c>
      <c r="L447" s="186" t="s">
        <v>891</v>
      </c>
      <c r="M447" s="184">
        <v>226.3</v>
      </c>
    </row>
    <row r="448" spans="1:13" ht="12.75">
      <c r="A448" s="186" t="s">
        <v>1334</v>
      </c>
      <c r="B448" s="186" t="s">
        <v>1100</v>
      </c>
      <c r="C448" s="186" t="s">
        <v>616</v>
      </c>
      <c r="D448" s="187">
        <v>4012</v>
      </c>
      <c r="E448" s="186" t="s">
        <v>1081</v>
      </c>
      <c r="F448" s="186" t="s">
        <v>1082</v>
      </c>
      <c r="G448" s="186" t="s">
        <v>613</v>
      </c>
      <c r="H448" s="186" t="s">
        <v>888</v>
      </c>
      <c r="I448" s="186" t="s">
        <v>889</v>
      </c>
      <c r="J448" s="186" t="s">
        <v>1315</v>
      </c>
      <c r="K448" s="186" t="s">
        <v>817</v>
      </c>
      <c r="L448" s="186" t="s">
        <v>891</v>
      </c>
      <c r="M448" s="184">
        <v>1010.4</v>
      </c>
    </row>
    <row r="449" spans="1:13" ht="12.75">
      <c r="A449" s="186" t="s">
        <v>1325</v>
      </c>
      <c r="B449" s="186" t="s">
        <v>1080</v>
      </c>
      <c r="C449" s="186" t="s">
        <v>616</v>
      </c>
      <c r="D449" s="187">
        <v>4012</v>
      </c>
      <c r="E449" s="186" t="s">
        <v>1081</v>
      </c>
      <c r="F449" s="186" t="s">
        <v>1082</v>
      </c>
      <c r="G449" s="186" t="s">
        <v>613</v>
      </c>
      <c r="H449" s="186" t="s">
        <v>888</v>
      </c>
      <c r="I449" s="186" t="s">
        <v>889</v>
      </c>
      <c r="J449" s="186" t="s">
        <v>1315</v>
      </c>
      <c r="K449" s="186" t="s">
        <v>816</v>
      </c>
      <c r="L449" s="186" t="s">
        <v>891</v>
      </c>
      <c r="M449" s="184">
        <v>1515.5</v>
      </c>
    </row>
    <row r="450" spans="1:13" ht="12.75">
      <c r="A450" s="186" t="s">
        <v>1326</v>
      </c>
      <c r="B450" s="186" t="s">
        <v>1084</v>
      </c>
      <c r="C450" s="186" t="s">
        <v>616</v>
      </c>
      <c r="D450" s="187">
        <v>4012</v>
      </c>
      <c r="E450" s="186" t="s">
        <v>1081</v>
      </c>
      <c r="F450" s="186" t="s">
        <v>1082</v>
      </c>
      <c r="G450" s="186" t="s">
        <v>613</v>
      </c>
      <c r="H450" s="186" t="s">
        <v>888</v>
      </c>
      <c r="I450" s="186" t="s">
        <v>889</v>
      </c>
      <c r="J450" s="186" t="s">
        <v>1315</v>
      </c>
      <c r="K450" s="186" t="s">
        <v>831</v>
      </c>
      <c r="L450" s="186" t="s">
        <v>891</v>
      </c>
      <c r="M450" s="184">
        <v>808.3</v>
      </c>
    </row>
    <row r="451" spans="1:13" ht="12.75">
      <c r="A451" s="186" t="s">
        <v>1330</v>
      </c>
      <c r="B451" s="186" t="s">
        <v>1092</v>
      </c>
      <c r="C451" s="186" t="s">
        <v>616</v>
      </c>
      <c r="D451" s="187">
        <v>4012</v>
      </c>
      <c r="E451" s="186" t="s">
        <v>1081</v>
      </c>
      <c r="F451" s="186" t="s">
        <v>1082</v>
      </c>
      <c r="G451" s="186" t="s">
        <v>613</v>
      </c>
      <c r="H451" s="186" t="s">
        <v>888</v>
      </c>
      <c r="I451" s="186" t="s">
        <v>889</v>
      </c>
      <c r="J451" s="186" t="s">
        <v>1315</v>
      </c>
      <c r="K451" s="186" t="s">
        <v>818</v>
      </c>
      <c r="L451" s="186" t="s">
        <v>876</v>
      </c>
      <c r="M451" s="184">
        <v>202.1</v>
      </c>
    </row>
    <row r="452" spans="1:13" ht="12.75">
      <c r="A452" s="186" t="s">
        <v>1328</v>
      </c>
      <c r="B452" s="186" t="s">
        <v>1088</v>
      </c>
      <c r="C452" s="186" t="s">
        <v>616</v>
      </c>
      <c r="D452" s="187">
        <v>4012</v>
      </c>
      <c r="E452" s="186" t="s">
        <v>1081</v>
      </c>
      <c r="F452" s="186" t="s">
        <v>1082</v>
      </c>
      <c r="G452" s="186" t="s">
        <v>613</v>
      </c>
      <c r="H452" s="186" t="s">
        <v>888</v>
      </c>
      <c r="I452" s="186" t="s">
        <v>889</v>
      </c>
      <c r="J452" s="186" t="s">
        <v>1315</v>
      </c>
      <c r="K452" s="186" t="s">
        <v>839</v>
      </c>
      <c r="L452" s="186" t="s">
        <v>876</v>
      </c>
      <c r="M452" s="184">
        <v>141.4</v>
      </c>
    </row>
    <row r="453" spans="1:13" ht="12.75">
      <c r="A453" s="186" t="s">
        <v>1332</v>
      </c>
      <c r="B453" s="186" t="s">
        <v>1096</v>
      </c>
      <c r="C453" s="186" t="s">
        <v>616</v>
      </c>
      <c r="D453" s="187">
        <v>4012</v>
      </c>
      <c r="E453" s="186" t="s">
        <v>1081</v>
      </c>
      <c r="F453" s="186" t="s">
        <v>1082</v>
      </c>
      <c r="G453" s="186" t="s">
        <v>613</v>
      </c>
      <c r="H453" s="186" t="s">
        <v>888</v>
      </c>
      <c r="I453" s="186" t="s">
        <v>889</v>
      </c>
      <c r="J453" s="186" t="s">
        <v>1315</v>
      </c>
      <c r="K453" s="186" t="s">
        <v>817</v>
      </c>
      <c r="L453" s="186" t="s">
        <v>876</v>
      </c>
      <c r="M453" s="184">
        <v>606.2</v>
      </c>
    </row>
    <row r="454" spans="1:13" ht="12.75">
      <c r="A454" s="186" t="s">
        <v>1333</v>
      </c>
      <c r="B454" s="186" t="s">
        <v>1098</v>
      </c>
      <c r="C454" s="186" t="s">
        <v>616</v>
      </c>
      <c r="D454" s="187">
        <v>4012</v>
      </c>
      <c r="E454" s="186" t="s">
        <v>1081</v>
      </c>
      <c r="F454" s="186" t="s">
        <v>1082</v>
      </c>
      <c r="G454" s="186" t="s">
        <v>613</v>
      </c>
      <c r="H454" s="186" t="s">
        <v>888</v>
      </c>
      <c r="I454" s="186" t="s">
        <v>889</v>
      </c>
      <c r="J454" s="186" t="s">
        <v>1315</v>
      </c>
      <c r="K454" s="186" t="s">
        <v>816</v>
      </c>
      <c r="L454" s="186" t="s">
        <v>876</v>
      </c>
      <c r="M454" s="184">
        <v>1010.4</v>
      </c>
    </row>
    <row r="455" spans="1:13" ht="12.75">
      <c r="A455" s="186" t="s">
        <v>1331</v>
      </c>
      <c r="B455" s="186" t="s">
        <v>1094</v>
      </c>
      <c r="C455" s="186" t="s">
        <v>616</v>
      </c>
      <c r="D455" s="187">
        <v>4012</v>
      </c>
      <c r="E455" s="186" t="s">
        <v>1081</v>
      </c>
      <c r="F455" s="186" t="s">
        <v>1082</v>
      </c>
      <c r="G455" s="186" t="s">
        <v>613</v>
      </c>
      <c r="H455" s="186" t="s">
        <v>888</v>
      </c>
      <c r="I455" s="186" t="s">
        <v>889</v>
      </c>
      <c r="J455" s="186" t="s">
        <v>1315</v>
      </c>
      <c r="K455" s="186" t="s">
        <v>831</v>
      </c>
      <c r="L455" s="186" t="s">
        <v>876</v>
      </c>
      <c r="M455" s="184">
        <v>505.2</v>
      </c>
    </row>
    <row r="456" spans="1:13" ht="12.75">
      <c r="A456" s="186" t="s">
        <v>1386</v>
      </c>
      <c r="B456" s="186" t="s">
        <v>1090</v>
      </c>
      <c r="C456" s="186" t="s">
        <v>616</v>
      </c>
      <c r="D456" s="187">
        <v>4012</v>
      </c>
      <c r="E456" s="186" t="s">
        <v>1081</v>
      </c>
      <c r="F456" s="186" t="s">
        <v>1082</v>
      </c>
      <c r="G456" s="186" t="s">
        <v>613</v>
      </c>
      <c r="H456" s="186" t="s">
        <v>888</v>
      </c>
      <c r="I456" s="186" t="s">
        <v>892</v>
      </c>
      <c r="J456" s="186" t="s">
        <v>1372</v>
      </c>
      <c r="K456" s="186" t="s">
        <v>818</v>
      </c>
      <c r="L456" s="186" t="s">
        <v>891</v>
      </c>
      <c r="M456" s="184">
        <v>296.3</v>
      </c>
    </row>
    <row r="457" spans="1:13" ht="12.75">
      <c r="A457" s="186" t="s">
        <v>1384</v>
      </c>
      <c r="B457" s="186" t="s">
        <v>1086</v>
      </c>
      <c r="C457" s="186" t="s">
        <v>616</v>
      </c>
      <c r="D457" s="187">
        <v>4012</v>
      </c>
      <c r="E457" s="186" t="s">
        <v>1081</v>
      </c>
      <c r="F457" s="186" t="s">
        <v>1082</v>
      </c>
      <c r="G457" s="186" t="s">
        <v>613</v>
      </c>
      <c r="H457" s="186" t="s">
        <v>888</v>
      </c>
      <c r="I457" s="186" t="s">
        <v>892</v>
      </c>
      <c r="J457" s="186" t="s">
        <v>1372</v>
      </c>
      <c r="K457" s="186" t="s">
        <v>839</v>
      </c>
      <c r="L457" s="186" t="s">
        <v>891</v>
      </c>
      <c r="M457" s="184">
        <v>207.4</v>
      </c>
    </row>
    <row r="458" spans="1:13" ht="12.75">
      <c r="A458" s="186" t="s">
        <v>1391</v>
      </c>
      <c r="B458" s="186" t="s">
        <v>1100</v>
      </c>
      <c r="C458" s="186" t="s">
        <v>616</v>
      </c>
      <c r="D458" s="187">
        <v>4012</v>
      </c>
      <c r="E458" s="186" t="s">
        <v>1081</v>
      </c>
      <c r="F458" s="186" t="s">
        <v>1082</v>
      </c>
      <c r="G458" s="186" t="s">
        <v>613</v>
      </c>
      <c r="H458" s="186" t="s">
        <v>888</v>
      </c>
      <c r="I458" s="186" t="s">
        <v>892</v>
      </c>
      <c r="J458" s="186" t="s">
        <v>1372</v>
      </c>
      <c r="K458" s="186" t="s">
        <v>817</v>
      </c>
      <c r="L458" s="186" t="s">
        <v>891</v>
      </c>
      <c r="M458" s="184">
        <v>925.8</v>
      </c>
    </row>
    <row r="459" spans="1:13" ht="12.75">
      <c r="A459" s="186" t="s">
        <v>1382</v>
      </c>
      <c r="B459" s="186" t="s">
        <v>1080</v>
      </c>
      <c r="C459" s="186" t="s">
        <v>616</v>
      </c>
      <c r="D459" s="187">
        <v>4012</v>
      </c>
      <c r="E459" s="186" t="s">
        <v>1081</v>
      </c>
      <c r="F459" s="186" t="s">
        <v>1082</v>
      </c>
      <c r="G459" s="186" t="s">
        <v>613</v>
      </c>
      <c r="H459" s="186" t="s">
        <v>888</v>
      </c>
      <c r="I459" s="186" t="s">
        <v>892</v>
      </c>
      <c r="J459" s="186" t="s">
        <v>1372</v>
      </c>
      <c r="K459" s="186" t="s">
        <v>816</v>
      </c>
      <c r="L459" s="186" t="s">
        <v>891</v>
      </c>
      <c r="M459" s="184">
        <v>1388.7</v>
      </c>
    </row>
    <row r="460" spans="1:13" ht="12.75">
      <c r="A460" s="186" t="s">
        <v>1383</v>
      </c>
      <c r="B460" s="186" t="s">
        <v>1084</v>
      </c>
      <c r="C460" s="186" t="s">
        <v>616</v>
      </c>
      <c r="D460" s="187">
        <v>4012</v>
      </c>
      <c r="E460" s="186" t="s">
        <v>1081</v>
      </c>
      <c r="F460" s="186" t="s">
        <v>1082</v>
      </c>
      <c r="G460" s="186" t="s">
        <v>613</v>
      </c>
      <c r="H460" s="186" t="s">
        <v>888</v>
      </c>
      <c r="I460" s="186" t="s">
        <v>892</v>
      </c>
      <c r="J460" s="186" t="s">
        <v>1372</v>
      </c>
      <c r="K460" s="186" t="s">
        <v>831</v>
      </c>
      <c r="L460" s="186" t="s">
        <v>891</v>
      </c>
      <c r="M460" s="184">
        <v>740.6</v>
      </c>
    </row>
    <row r="461" spans="1:13" ht="12.75">
      <c r="A461" s="186" t="s">
        <v>1387</v>
      </c>
      <c r="B461" s="186" t="s">
        <v>1092</v>
      </c>
      <c r="C461" s="186" t="s">
        <v>616</v>
      </c>
      <c r="D461" s="187">
        <v>4012</v>
      </c>
      <c r="E461" s="186" t="s">
        <v>1081</v>
      </c>
      <c r="F461" s="186" t="s">
        <v>1082</v>
      </c>
      <c r="G461" s="186" t="s">
        <v>613</v>
      </c>
      <c r="H461" s="186" t="s">
        <v>888</v>
      </c>
      <c r="I461" s="186" t="s">
        <v>892</v>
      </c>
      <c r="J461" s="186" t="s">
        <v>1372</v>
      </c>
      <c r="K461" s="186" t="s">
        <v>818</v>
      </c>
      <c r="L461" s="186" t="s">
        <v>876</v>
      </c>
      <c r="M461" s="184">
        <v>185.2</v>
      </c>
    </row>
    <row r="462" spans="1:13" ht="12.75">
      <c r="A462" s="186" t="s">
        <v>1385</v>
      </c>
      <c r="B462" s="186" t="s">
        <v>1088</v>
      </c>
      <c r="C462" s="186" t="s">
        <v>616</v>
      </c>
      <c r="D462" s="187">
        <v>4012</v>
      </c>
      <c r="E462" s="186" t="s">
        <v>1081</v>
      </c>
      <c r="F462" s="186" t="s">
        <v>1082</v>
      </c>
      <c r="G462" s="186" t="s">
        <v>613</v>
      </c>
      <c r="H462" s="186" t="s">
        <v>888</v>
      </c>
      <c r="I462" s="186" t="s">
        <v>892</v>
      </c>
      <c r="J462" s="186" t="s">
        <v>1372</v>
      </c>
      <c r="K462" s="186" t="s">
        <v>839</v>
      </c>
      <c r="L462" s="186" t="s">
        <v>876</v>
      </c>
      <c r="M462" s="184">
        <v>129.6</v>
      </c>
    </row>
    <row r="463" spans="1:13" ht="12.75">
      <c r="A463" s="186" t="s">
        <v>1389</v>
      </c>
      <c r="B463" s="186" t="s">
        <v>1096</v>
      </c>
      <c r="C463" s="186" t="s">
        <v>616</v>
      </c>
      <c r="D463" s="187">
        <v>4012</v>
      </c>
      <c r="E463" s="186" t="s">
        <v>1081</v>
      </c>
      <c r="F463" s="186" t="s">
        <v>1082</v>
      </c>
      <c r="G463" s="186" t="s">
        <v>613</v>
      </c>
      <c r="H463" s="186" t="s">
        <v>888</v>
      </c>
      <c r="I463" s="186" t="s">
        <v>892</v>
      </c>
      <c r="J463" s="186" t="s">
        <v>1372</v>
      </c>
      <c r="K463" s="186" t="s">
        <v>817</v>
      </c>
      <c r="L463" s="186" t="s">
        <v>876</v>
      </c>
      <c r="M463" s="184">
        <v>555.5</v>
      </c>
    </row>
    <row r="464" spans="1:13" ht="12.75">
      <c r="A464" s="186" t="s">
        <v>1390</v>
      </c>
      <c r="B464" s="186" t="s">
        <v>1098</v>
      </c>
      <c r="C464" s="186" t="s">
        <v>616</v>
      </c>
      <c r="D464" s="187">
        <v>4012</v>
      </c>
      <c r="E464" s="186" t="s">
        <v>1081</v>
      </c>
      <c r="F464" s="186" t="s">
        <v>1082</v>
      </c>
      <c r="G464" s="186" t="s">
        <v>613</v>
      </c>
      <c r="H464" s="186" t="s">
        <v>888</v>
      </c>
      <c r="I464" s="186" t="s">
        <v>892</v>
      </c>
      <c r="J464" s="186" t="s">
        <v>1372</v>
      </c>
      <c r="K464" s="186" t="s">
        <v>816</v>
      </c>
      <c r="L464" s="186" t="s">
        <v>876</v>
      </c>
      <c r="M464" s="184">
        <v>925.8</v>
      </c>
    </row>
    <row r="465" spans="1:13" ht="12.75">
      <c r="A465" s="186" t="s">
        <v>1388</v>
      </c>
      <c r="B465" s="186" t="s">
        <v>1094</v>
      </c>
      <c r="C465" s="186" t="s">
        <v>616</v>
      </c>
      <c r="D465" s="187">
        <v>4012</v>
      </c>
      <c r="E465" s="186" t="s">
        <v>1081</v>
      </c>
      <c r="F465" s="186" t="s">
        <v>1082</v>
      </c>
      <c r="G465" s="186" t="s">
        <v>613</v>
      </c>
      <c r="H465" s="186" t="s">
        <v>888</v>
      </c>
      <c r="I465" s="186" t="s">
        <v>892</v>
      </c>
      <c r="J465" s="186" t="s">
        <v>1372</v>
      </c>
      <c r="K465" s="186" t="s">
        <v>831</v>
      </c>
      <c r="L465" s="186" t="s">
        <v>876</v>
      </c>
      <c r="M465" s="184">
        <v>462.9</v>
      </c>
    </row>
    <row r="466" spans="1:13" ht="12.75">
      <c r="A466" s="186" t="s">
        <v>1443</v>
      </c>
      <c r="B466" s="186" t="s">
        <v>1090</v>
      </c>
      <c r="C466" s="186" t="s">
        <v>616</v>
      </c>
      <c r="D466" s="187">
        <v>4012</v>
      </c>
      <c r="E466" s="186" t="s">
        <v>1081</v>
      </c>
      <c r="F466" s="186" t="s">
        <v>1082</v>
      </c>
      <c r="G466" s="186" t="s">
        <v>613</v>
      </c>
      <c r="H466" s="186" t="s">
        <v>888</v>
      </c>
      <c r="I466" s="186" t="s">
        <v>894</v>
      </c>
      <c r="J466" s="186" t="s">
        <v>1429</v>
      </c>
      <c r="K466" s="186" t="s">
        <v>818</v>
      </c>
      <c r="L466" s="186" t="s">
        <v>891</v>
      </c>
      <c r="M466" s="184">
        <v>269.2</v>
      </c>
    </row>
    <row r="467" spans="1:13" ht="12.75">
      <c r="A467" s="186" t="s">
        <v>1441</v>
      </c>
      <c r="B467" s="186" t="s">
        <v>1086</v>
      </c>
      <c r="C467" s="186" t="s">
        <v>616</v>
      </c>
      <c r="D467" s="187">
        <v>4012</v>
      </c>
      <c r="E467" s="186" t="s">
        <v>1081</v>
      </c>
      <c r="F467" s="186" t="s">
        <v>1082</v>
      </c>
      <c r="G467" s="186" t="s">
        <v>613</v>
      </c>
      <c r="H467" s="186" t="s">
        <v>888</v>
      </c>
      <c r="I467" s="186" t="s">
        <v>894</v>
      </c>
      <c r="J467" s="186" t="s">
        <v>1429</v>
      </c>
      <c r="K467" s="186" t="s">
        <v>839</v>
      </c>
      <c r="L467" s="186" t="s">
        <v>891</v>
      </c>
      <c r="M467" s="184">
        <v>188.5</v>
      </c>
    </row>
    <row r="468" spans="1:13" ht="12.75">
      <c r="A468" s="186" t="s">
        <v>1448</v>
      </c>
      <c r="B468" s="186" t="s">
        <v>1100</v>
      </c>
      <c r="C468" s="186" t="s">
        <v>616</v>
      </c>
      <c r="D468" s="187">
        <v>4012</v>
      </c>
      <c r="E468" s="186" t="s">
        <v>1081</v>
      </c>
      <c r="F468" s="186" t="s">
        <v>1082</v>
      </c>
      <c r="G468" s="186" t="s">
        <v>613</v>
      </c>
      <c r="H468" s="186" t="s">
        <v>888</v>
      </c>
      <c r="I468" s="186" t="s">
        <v>894</v>
      </c>
      <c r="J468" s="186" t="s">
        <v>1429</v>
      </c>
      <c r="K468" s="186" t="s">
        <v>817</v>
      </c>
      <c r="L468" s="186" t="s">
        <v>891</v>
      </c>
      <c r="M468" s="184">
        <v>841.4</v>
      </c>
    </row>
    <row r="469" spans="1:13" ht="12.75">
      <c r="A469" s="186" t="s">
        <v>1439</v>
      </c>
      <c r="B469" s="186" t="s">
        <v>1080</v>
      </c>
      <c r="C469" s="186" t="s">
        <v>616</v>
      </c>
      <c r="D469" s="187">
        <v>4012</v>
      </c>
      <c r="E469" s="186" t="s">
        <v>1081</v>
      </c>
      <c r="F469" s="186" t="s">
        <v>1082</v>
      </c>
      <c r="G469" s="186" t="s">
        <v>613</v>
      </c>
      <c r="H469" s="186" t="s">
        <v>888</v>
      </c>
      <c r="I469" s="186" t="s">
        <v>894</v>
      </c>
      <c r="J469" s="186" t="s">
        <v>1429</v>
      </c>
      <c r="K469" s="186" t="s">
        <v>816</v>
      </c>
      <c r="L469" s="186" t="s">
        <v>891</v>
      </c>
      <c r="M469" s="184">
        <v>1262</v>
      </c>
    </row>
    <row r="470" spans="1:13" ht="12.75">
      <c r="A470" s="186" t="s">
        <v>1440</v>
      </c>
      <c r="B470" s="186" t="s">
        <v>1084</v>
      </c>
      <c r="C470" s="186" t="s">
        <v>616</v>
      </c>
      <c r="D470" s="187">
        <v>4012</v>
      </c>
      <c r="E470" s="186" t="s">
        <v>1081</v>
      </c>
      <c r="F470" s="186" t="s">
        <v>1082</v>
      </c>
      <c r="G470" s="186" t="s">
        <v>613</v>
      </c>
      <c r="H470" s="186" t="s">
        <v>888</v>
      </c>
      <c r="I470" s="186" t="s">
        <v>894</v>
      </c>
      <c r="J470" s="186" t="s">
        <v>1429</v>
      </c>
      <c r="K470" s="186" t="s">
        <v>831</v>
      </c>
      <c r="L470" s="186" t="s">
        <v>891</v>
      </c>
      <c r="M470" s="184">
        <v>673.1</v>
      </c>
    </row>
    <row r="471" spans="1:13" ht="12.75">
      <c r="A471" s="186" t="s">
        <v>1444</v>
      </c>
      <c r="B471" s="186" t="s">
        <v>1092</v>
      </c>
      <c r="C471" s="186" t="s">
        <v>616</v>
      </c>
      <c r="D471" s="187">
        <v>4012</v>
      </c>
      <c r="E471" s="186" t="s">
        <v>1081</v>
      </c>
      <c r="F471" s="186" t="s">
        <v>1082</v>
      </c>
      <c r="G471" s="186" t="s">
        <v>613</v>
      </c>
      <c r="H471" s="186" t="s">
        <v>888</v>
      </c>
      <c r="I471" s="186" t="s">
        <v>894</v>
      </c>
      <c r="J471" s="186" t="s">
        <v>1429</v>
      </c>
      <c r="K471" s="186" t="s">
        <v>818</v>
      </c>
      <c r="L471" s="186" t="s">
        <v>876</v>
      </c>
      <c r="M471" s="184">
        <v>168.3</v>
      </c>
    </row>
    <row r="472" spans="1:13" ht="12.75">
      <c r="A472" s="186" t="s">
        <v>1442</v>
      </c>
      <c r="B472" s="186" t="s">
        <v>1088</v>
      </c>
      <c r="C472" s="186" t="s">
        <v>616</v>
      </c>
      <c r="D472" s="187">
        <v>4012</v>
      </c>
      <c r="E472" s="186" t="s">
        <v>1081</v>
      </c>
      <c r="F472" s="186" t="s">
        <v>1082</v>
      </c>
      <c r="G472" s="186" t="s">
        <v>613</v>
      </c>
      <c r="H472" s="186" t="s">
        <v>888</v>
      </c>
      <c r="I472" s="186" t="s">
        <v>894</v>
      </c>
      <c r="J472" s="186" t="s">
        <v>1429</v>
      </c>
      <c r="K472" s="186" t="s">
        <v>839</v>
      </c>
      <c r="L472" s="186" t="s">
        <v>876</v>
      </c>
      <c r="M472" s="184">
        <v>117.8</v>
      </c>
    </row>
    <row r="473" spans="1:13" ht="12.75">
      <c r="A473" s="186" t="s">
        <v>1446</v>
      </c>
      <c r="B473" s="186" t="s">
        <v>1096</v>
      </c>
      <c r="C473" s="186" t="s">
        <v>616</v>
      </c>
      <c r="D473" s="187">
        <v>4012</v>
      </c>
      <c r="E473" s="186" t="s">
        <v>1081</v>
      </c>
      <c r="F473" s="186" t="s">
        <v>1082</v>
      </c>
      <c r="G473" s="186" t="s">
        <v>613</v>
      </c>
      <c r="H473" s="186" t="s">
        <v>888</v>
      </c>
      <c r="I473" s="186" t="s">
        <v>894</v>
      </c>
      <c r="J473" s="186" t="s">
        <v>1429</v>
      </c>
      <c r="K473" s="186" t="s">
        <v>817</v>
      </c>
      <c r="L473" s="186" t="s">
        <v>876</v>
      </c>
      <c r="M473" s="184">
        <v>504.8</v>
      </c>
    </row>
    <row r="474" spans="1:13" ht="12.75">
      <c r="A474" s="186" t="s">
        <v>1447</v>
      </c>
      <c r="B474" s="186" t="s">
        <v>1098</v>
      </c>
      <c r="C474" s="186" t="s">
        <v>616</v>
      </c>
      <c r="D474" s="187">
        <v>4012</v>
      </c>
      <c r="E474" s="186" t="s">
        <v>1081</v>
      </c>
      <c r="F474" s="186" t="s">
        <v>1082</v>
      </c>
      <c r="G474" s="186" t="s">
        <v>613</v>
      </c>
      <c r="H474" s="186" t="s">
        <v>888</v>
      </c>
      <c r="I474" s="186" t="s">
        <v>894</v>
      </c>
      <c r="J474" s="186" t="s">
        <v>1429</v>
      </c>
      <c r="K474" s="186" t="s">
        <v>816</v>
      </c>
      <c r="L474" s="186" t="s">
        <v>876</v>
      </c>
      <c r="M474" s="184">
        <v>841.4</v>
      </c>
    </row>
    <row r="475" spans="1:13" ht="12.75">
      <c r="A475" s="186" t="s">
        <v>1445</v>
      </c>
      <c r="B475" s="186" t="s">
        <v>1094</v>
      </c>
      <c r="C475" s="186" t="s">
        <v>616</v>
      </c>
      <c r="D475" s="187">
        <v>4012</v>
      </c>
      <c r="E475" s="186" t="s">
        <v>1081</v>
      </c>
      <c r="F475" s="186" t="s">
        <v>1082</v>
      </c>
      <c r="G475" s="186" t="s">
        <v>613</v>
      </c>
      <c r="H475" s="186" t="s">
        <v>888</v>
      </c>
      <c r="I475" s="186" t="s">
        <v>894</v>
      </c>
      <c r="J475" s="186" t="s">
        <v>1429</v>
      </c>
      <c r="K475" s="186" t="s">
        <v>831</v>
      </c>
      <c r="L475" s="186" t="s">
        <v>876</v>
      </c>
      <c r="M475" s="184">
        <v>420.7</v>
      </c>
    </row>
    <row r="476" spans="1:13" ht="12.75">
      <c r="A476" s="186" t="s">
        <v>1500</v>
      </c>
      <c r="B476" s="186" t="s">
        <v>1090</v>
      </c>
      <c r="C476" s="186" t="s">
        <v>616</v>
      </c>
      <c r="D476" s="187">
        <v>4012</v>
      </c>
      <c r="E476" s="186" t="s">
        <v>1081</v>
      </c>
      <c r="F476" s="186" t="s">
        <v>1082</v>
      </c>
      <c r="G476" s="186" t="s">
        <v>613</v>
      </c>
      <c r="H476" s="186" t="s">
        <v>888</v>
      </c>
      <c r="I476" s="186" t="s">
        <v>896</v>
      </c>
      <c r="J476" s="186" t="s">
        <v>1486</v>
      </c>
      <c r="K476" s="186" t="s">
        <v>818</v>
      </c>
      <c r="L476" s="186" t="s">
        <v>891</v>
      </c>
      <c r="M476" s="184">
        <v>241.7</v>
      </c>
    </row>
    <row r="477" spans="1:13" ht="12.75">
      <c r="A477" s="186" t="s">
        <v>1498</v>
      </c>
      <c r="B477" s="186" t="s">
        <v>1086</v>
      </c>
      <c r="C477" s="186" t="s">
        <v>616</v>
      </c>
      <c r="D477" s="187">
        <v>4012</v>
      </c>
      <c r="E477" s="186" t="s">
        <v>1081</v>
      </c>
      <c r="F477" s="186" t="s">
        <v>1082</v>
      </c>
      <c r="G477" s="186" t="s">
        <v>613</v>
      </c>
      <c r="H477" s="186" t="s">
        <v>888</v>
      </c>
      <c r="I477" s="186" t="s">
        <v>896</v>
      </c>
      <c r="J477" s="186" t="s">
        <v>1486</v>
      </c>
      <c r="K477" s="186" t="s">
        <v>839</v>
      </c>
      <c r="L477" s="186" t="s">
        <v>891</v>
      </c>
      <c r="M477" s="184">
        <v>169.2</v>
      </c>
    </row>
    <row r="478" spans="1:13" ht="12.75">
      <c r="A478" s="186" t="s">
        <v>1505</v>
      </c>
      <c r="B478" s="186" t="s">
        <v>1100</v>
      </c>
      <c r="C478" s="186" t="s">
        <v>616</v>
      </c>
      <c r="D478" s="187">
        <v>4012</v>
      </c>
      <c r="E478" s="186" t="s">
        <v>1081</v>
      </c>
      <c r="F478" s="186" t="s">
        <v>1082</v>
      </c>
      <c r="G478" s="186" t="s">
        <v>613</v>
      </c>
      <c r="H478" s="186" t="s">
        <v>888</v>
      </c>
      <c r="I478" s="186" t="s">
        <v>896</v>
      </c>
      <c r="J478" s="186" t="s">
        <v>1486</v>
      </c>
      <c r="K478" s="186" t="s">
        <v>817</v>
      </c>
      <c r="L478" s="186" t="s">
        <v>891</v>
      </c>
      <c r="M478" s="184">
        <v>755.4</v>
      </c>
    </row>
    <row r="479" spans="1:13" ht="12.75">
      <c r="A479" s="186" t="s">
        <v>1496</v>
      </c>
      <c r="B479" s="186" t="s">
        <v>1080</v>
      </c>
      <c r="C479" s="186" t="s">
        <v>616</v>
      </c>
      <c r="D479" s="187">
        <v>4012</v>
      </c>
      <c r="E479" s="186" t="s">
        <v>1081</v>
      </c>
      <c r="F479" s="186" t="s">
        <v>1082</v>
      </c>
      <c r="G479" s="186" t="s">
        <v>613</v>
      </c>
      <c r="H479" s="186" t="s">
        <v>888</v>
      </c>
      <c r="I479" s="186" t="s">
        <v>896</v>
      </c>
      <c r="J479" s="186" t="s">
        <v>1486</v>
      </c>
      <c r="K479" s="186" t="s">
        <v>816</v>
      </c>
      <c r="L479" s="186" t="s">
        <v>891</v>
      </c>
      <c r="M479" s="184">
        <v>1133.1</v>
      </c>
    </row>
    <row r="480" spans="1:13" ht="12.75">
      <c r="A480" s="186" t="s">
        <v>1497</v>
      </c>
      <c r="B480" s="186" t="s">
        <v>1084</v>
      </c>
      <c r="C480" s="186" t="s">
        <v>616</v>
      </c>
      <c r="D480" s="187">
        <v>4012</v>
      </c>
      <c r="E480" s="186" t="s">
        <v>1081</v>
      </c>
      <c r="F480" s="186" t="s">
        <v>1082</v>
      </c>
      <c r="G480" s="186" t="s">
        <v>613</v>
      </c>
      <c r="H480" s="186" t="s">
        <v>888</v>
      </c>
      <c r="I480" s="186" t="s">
        <v>896</v>
      </c>
      <c r="J480" s="186" t="s">
        <v>1486</v>
      </c>
      <c r="K480" s="186" t="s">
        <v>831</v>
      </c>
      <c r="L480" s="186" t="s">
        <v>891</v>
      </c>
      <c r="M480" s="184">
        <v>604.3</v>
      </c>
    </row>
    <row r="481" spans="1:13" ht="12.75">
      <c r="A481" s="186" t="s">
        <v>1501</v>
      </c>
      <c r="B481" s="186" t="s">
        <v>1092</v>
      </c>
      <c r="C481" s="186" t="s">
        <v>616</v>
      </c>
      <c r="D481" s="187">
        <v>4012</v>
      </c>
      <c r="E481" s="186" t="s">
        <v>1081</v>
      </c>
      <c r="F481" s="186" t="s">
        <v>1082</v>
      </c>
      <c r="G481" s="186" t="s">
        <v>613</v>
      </c>
      <c r="H481" s="186" t="s">
        <v>888</v>
      </c>
      <c r="I481" s="186" t="s">
        <v>896</v>
      </c>
      <c r="J481" s="186" t="s">
        <v>1486</v>
      </c>
      <c r="K481" s="186" t="s">
        <v>818</v>
      </c>
      <c r="L481" s="186" t="s">
        <v>876</v>
      </c>
      <c r="M481" s="184">
        <v>151.1</v>
      </c>
    </row>
    <row r="482" spans="1:13" ht="12.75">
      <c r="A482" s="186" t="s">
        <v>1499</v>
      </c>
      <c r="B482" s="186" t="s">
        <v>1088</v>
      </c>
      <c r="C482" s="186" t="s">
        <v>616</v>
      </c>
      <c r="D482" s="187">
        <v>4012</v>
      </c>
      <c r="E482" s="186" t="s">
        <v>1081</v>
      </c>
      <c r="F482" s="186" t="s">
        <v>1082</v>
      </c>
      <c r="G482" s="186" t="s">
        <v>613</v>
      </c>
      <c r="H482" s="186" t="s">
        <v>888</v>
      </c>
      <c r="I482" s="186" t="s">
        <v>896</v>
      </c>
      <c r="J482" s="186" t="s">
        <v>1486</v>
      </c>
      <c r="K482" s="186" t="s">
        <v>839</v>
      </c>
      <c r="L482" s="186" t="s">
        <v>876</v>
      </c>
      <c r="M482" s="184">
        <v>105.8</v>
      </c>
    </row>
    <row r="483" spans="1:13" ht="12.75">
      <c r="A483" s="186" t="s">
        <v>1503</v>
      </c>
      <c r="B483" s="186" t="s">
        <v>1096</v>
      </c>
      <c r="C483" s="186" t="s">
        <v>616</v>
      </c>
      <c r="D483" s="187">
        <v>4012</v>
      </c>
      <c r="E483" s="186" t="s">
        <v>1081</v>
      </c>
      <c r="F483" s="186" t="s">
        <v>1082</v>
      </c>
      <c r="G483" s="186" t="s">
        <v>613</v>
      </c>
      <c r="H483" s="186" t="s">
        <v>888</v>
      </c>
      <c r="I483" s="186" t="s">
        <v>896</v>
      </c>
      <c r="J483" s="186" t="s">
        <v>1486</v>
      </c>
      <c r="K483" s="186" t="s">
        <v>817</v>
      </c>
      <c r="L483" s="186" t="s">
        <v>876</v>
      </c>
      <c r="M483" s="184">
        <v>453.3</v>
      </c>
    </row>
    <row r="484" spans="1:13" ht="12.75">
      <c r="A484" s="186" t="s">
        <v>1504</v>
      </c>
      <c r="B484" s="186" t="s">
        <v>1098</v>
      </c>
      <c r="C484" s="186" t="s">
        <v>616</v>
      </c>
      <c r="D484" s="187">
        <v>4012</v>
      </c>
      <c r="E484" s="186" t="s">
        <v>1081</v>
      </c>
      <c r="F484" s="186" t="s">
        <v>1082</v>
      </c>
      <c r="G484" s="186" t="s">
        <v>613</v>
      </c>
      <c r="H484" s="186" t="s">
        <v>888</v>
      </c>
      <c r="I484" s="186" t="s">
        <v>896</v>
      </c>
      <c r="J484" s="186" t="s">
        <v>1486</v>
      </c>
      <c r="K484" s="186" t="s">
        <v>816</v>
      </c>
      <c r="L484" s="186" t="s">
        <v>876</v>
      </c>
      <c r="M484" s="184">
        <v>755.4</v>
      </c>
    </row>
    <row r="485" spans="1:13" ht="12.75">
      <c r="A485" s="186" t="s">
        <v>1502</v>
      </c>
      <c r="B485" s="186" t="s">
        <v>1094</v>
      </c>
      <c r="C485" s="186" t="s">
        <v>616</v>
      </c>
      <c r="D485" s="187">
        <v>4012</v>
      </c>
      <c r="E485" s="186" t="s">
        <v>1081</v>
      </c>
      <c r="F485" s="186" t="s">
        <v>1082</v>
      </c>
      <c r="G485" s="186" t="s">
        <v>613</v>
      </c>
      <c r="H485" s="186" t="s">
        <v>888</v>
      </c>
      <c r="I485" s="186" t="s">
        <v>896</v>
      </c>
      <c r="J485" s="186" t="s">
        <v>1486</v>
      </c>
      <c r="K485" s="186" t="s">
        <v>831</v>
      </c>
      <c r="L485" s="186" t="s">
        <v>876</v>
      </c>
      <c r="M485" s="184">
        <v>377.7</v>
      </c>
    </row>
    <row r="486" spans="1:13" ht="12.75">
      <c r="A486" s="186" t="s">
        <v>980</v>
      </c>
      <c r="B486" s="186" t="s">
        <v>981</v>
      </c>
      <c r="C486" s="186" t="s">
        <v>616</v>
      </c>
      <c r="D486" s="187">
        <v>4013</v>
      </c>
      <c r="E486" s="186" t="s">
        <v>977</v>
      </c>
      <c r="F486" s="186" t="s">
        <v>978</v>
      </c>
      <c r="G486" s="186" t="s">
        <v>613</v>
      </c>
      <c r="H486" s="186" t="s">
        <v>888</v>
      </c>
      <c r="I486" s="186" t="s">
        <v>901</v>
      </c>
      <c r="J486" s="186" t="s">
        <v>979</v>
      </c>
      <c r="K486" s="186" t="s">
        <v>818</v>
      </c>
      <c r="L486" s="186" t="s">
        <v>891</v>
      </c>
      <c r="M486" s="184">
        <v>672</v>
      </c>
    </row>
    <row r="487" spans="1:13" ht="12.75">
      <c r="A487" s="186" t="s">
        <v>1073</v>
      </c>
      <c r="B487" s="186" t="s">
        <v>1074</v>
      </c>
      <c r="C487" s="186" t="s">
        <v>616</v>
      </c>
      <c r="D487" s="187">
        <v>4013</v>
      </c>
      <c r="E487" s="186" t="s">
        <v>977</v>
      </c>
      <c r="F487" s="186" t="s">
        <v>978</v>
      </c>
      <c r="G487" s="186" t="s">
        <v>613</v>
      </c>
      <c r="H487" s="186" t="s">
        <v>888</v>
      </c>
      <c r="I487" s="186" t="s">
        <v>901</v>
      </c>
      <c r="J487" s="186" t="s">
        <v>979</v>
      </c>
      <c r="K487" s="186" t="s">
        <v>839</v>
      </c>
      <c r="L487" s="186" t="s">
        <v>891</v>
      </c>
      <c r="M487" s="184">
        <v>470.4</v>
      </c>
    </row>
    <row r="488" spans="1:13" ht="12.75">
      <c r="A488" s="186" t="s">
        <v>1069</v>
      </c>
      <c r="B488" s="186" t="s">
        <v>1070</v>
      </c>
      <c r="C488" s="186" t="s">
        <v>616</v>
      </c>
      <c r="D488" s="187">
        <v>4013</v>
      </c>
      <c r="E488" s="186" t="s">
        <v>977</v>
      </c>
      <c r="F488" s="186" t="s">
        <v>978</v>
      </c>
      <c r="G488" s="186" t="s">
        <v>613</v>
      </c>
      <c r="H488" s="186" t="s">
        <v>888</v>
      </c>
      <c r="I488" s="186" t="s">
        <v>901</v>
      </c>
      <c r="J488" s="186" t="s">
        <v>979</v>
      </c>
      <c r="K488" s="186" t="s">
        <v>817</v>
      </c>
      <c r="L488" s="186" t="s">
        <v>891</v>
      </c>
      <c r="M488" s="184">
        <v>2100</v>
      </c>
    </row>
    <row r="489" spans="1:13" ht="12.75">
      <c r="A489" s="186" t="s">
        <v>1075</v>
      </c>
      <c r="B489" s="186" t="s">
        <v>1076</v>
      </c>
      <c r="C489" s="186" t="s">
        <v>616</v>
      </c>
      <c r="D489" s="187">
        <v>4013</v>
      </c>
      <c r="E489" s="186" t="s">
        <v>977</v>
      </c>
      <c r="F489" s="186" t="s">
        <v>978</v>
      </c>
      <c r="G489" s="186" t="s">
        <v>613</v>
      </c>
      <c r="H489" s="186" t="s">
        <v>888</v>
      </c>
      <c r="I489" s="186" t="s">
        <v>901</v>
      </c>
      <c r="J489" s="186" t="s">
        <v>979</v>
      </c>
      <c r="K489" s="186" t="s">
        <v>816</v>
      </c>
      <c r="L489" s="186" t="s">
        <v>891</v>
      </c>
      <c r="M489" s="184">
        <v>3150</v>
      </c>
    </row>
    <row r="490" spans="1:13" ht="12.75">
      <c r="A490" s="186" t="s">
        <v>1067</v>
      </c>
      <c r="B490" s="186" t="s">
        <v>1068</v>
      </c>
      <c r="C490" s="186" t="s">
        <v>616</v>
      </c>
      <c r="D490" s="187">
        <v>4013</v>
      </c>
      <c r="E490" s="186" t="s">
        <v>977</v>
      </c>
      <c r="F490" s="186" t="s">
        <v>978</v>
      </c>
      <c r="G490" s="186" t="s">
        <v>613</v>
      </c>
      <c r="H490" s="186" t="s">
        <v>888</v>
      </c>
      <c r="I490" s="186" t="s">
        <v>901</v>
      </c>
      <c r="J490" s="186" t="s">
        <v>979</v>
      </c>
      <c r="K490" s="186" t="s">
        <v>831</v>
      </c>
      <c r="L490" s="186" t="s">
        <v>891</v>
      </c>
      <c r="M490" s="184">
        <v>1680</v>
      </c>
    </row>
    <row r="491" spans="1:13" ht="12.75">
      <c r="A491" s="186" t="s">
        <v>1065</v>
      </c>
      <c r="B491" s="186" t="s">
        <v>1066</v>
      </c>
      <c r="C491" s="186" t="s">
        <v>616</v>
      </c>
      <c r="D491" s="187">
        <v>4013</v>
      </c>
      <c r="E491" s="186" t="s">
        <v>977</v>
      </c>
      <c r="F491" s="186" t="s">
        <v>978</v>
      </c>
      <c r="G491" s="186" t="s">
        <v>613</v>
      </c>
      <c r="H491" s="186" t="s">
        <v>888</v>
      </c>
      <c r="I491" s="186" t="s">
        <v>901</v>
      </c>
      <c r="J491" s="186" t="s">
        <v>979</v>
      </c>
      <c r="K491" s="186" t="s">
        <v>818</v>
      </c>
      <c r="L491" s="186" t="s">
        <v>876</v>
      </c>
      <c r="M491" s="184">
        <v>420</v>
      </c>
    </row>
    <row r="492" spans="1:13" ht="12.75">
      <c r="A492" s="186" t="s">
        <v>1063</v>
      </c>
      <c r="B492" s="186" t="s">
        <v>1064</v>
      </c>
      <c r="C492" s="186" t="s">
        <v>616</v>
      </c>
      <c r="D492" s="187">
        <v>4013</v>
      </c>
      <c r="E492" s="186" t="s">
        <v>977</v>
      </c>
      <c r="F492" s="186" t="s">
        <v>978</v>
      </c>
      <c r="G492" s="186" t="s">
        <v>613</v>
      </c>
      <c r="H492" s="186" t="s">
        <v>888</v>
      </c>
      <c r="I492" s="186" t="s">
        <v>901</v>
      </c>
      <c r="J492" s="186" t="s">
        <v>979</v>
      </c>
      <c r="K492" s="186" t="s">
        <v>839</v>
      </c>
      <c r="L492" s="186" t="s">
        <v>876</v>
      </c>
      <c r="M492" s="184">
        <v>294</v>
      </c>
    </row>
    <row r="493" spans="1:13" ht="12.75">
      <c r="A493" s="186" t="s">
        <v>1071</v>
      </c>
      <c r="B493" s="186" t="s">
        <v>1072</v>
      </c>
      <c r="C493" s="186" t="s">
        <v>616</v>
      </c>
      <c r="D493" s="187">
        <v>4013</v>
      </c>
      <c r="E493" s="186" t="s">
        <v>977</v>
      </c>
      <c r="F493" s="186" t="s">
        <v>978</v>
      </c>
      <c r="G493" s="186" t="s">
        <v>613</v>
      </c>
      <c r="H493" s="186" t="s">
        <v>888</v>
      </c>
      <c r="I493" s="186" t="s">
        <v>901</v>
      </c>
      <c r="J493" s="186" t="s">
        <v>979</v>
      </c>
      <c r="K493" s="186" t="s">
        <v>817</v>
      </c>
      <c r="L493" s="186" t="s">
        <v>876</v>
      </c>
      <c r="M493" s="184">
        <v>1260</v>
      </c>
    </row>
    <row r="494" spans="1:13" ht="12.75">
      <c r="A494" s="186" t="s">
        <v>1077</v>
      </c>
      <c r="B494" s="186" t="s">
        <v>1078</v>
      </c>
      <c r="C494" s="186" t="s">
        <v>616</v>
      </c>
      <c r="D494" s="187">
        <v>4013</v>
      </c>
      <c r="E494" s="186" t="s">
        <v>977</v>
      </c>
      <c r="F494" s="186" t="s">
        <v>978</v>
      </c>
      <c r="G494" s="186" t="s">
        <v>613</v>
      </c>
      <c r="H494" s="186" t="s">
        <v>888</v>
      </c>
      <c r="I494" s="186" t="s">
        <v>901</v>
      </c>
      <c r="J494" s="186" t="s">
        <v>979</v>
      </c>
      <c r="K494" s="186" t="s">
        <v>816</v>
      </c>
      <c r="L494" s="186" t="s">
        <v>876</v>
      </c>
      <c r="M494" s="184">
        <v>2100</v>
      </c>
    </row>
    <row r="495" spans="1:13" ht="12.75">
      <c r="A495" s="186" t="s">
        <v>975</v>
      </c>
      <c r="B495" s="186" t="s">
        <v>976</v>
      </c>
      <c r="C495" s="186" t="s">
        <v>616</v>
      </c>
      <c r="D495" s="187">
        <v>4013</v>
      </c>
      <c r="E495" s="186" t="s">
        <v>977</v>
      </c>
      <c r="F495" s="186" t="s">
        <v>978</v>
      </c>
      <c r="G495" s="186" t="s">
        <v>613</v>
      </c>
      <c r="H495" s="186" t="s">
        <v>888</v>
      </c>
      <c r="I495" s="186" t="s">
        <v>901</v>
      </c>
      <c r="J495" s="186" t="s">
        <v>979</v>
      </c>
      <c r="K495" s="186" t="s">
        <v>831</v>
      </c>
      <c r="L495" s="186" t="s">
        <v>876</v>
      </c>
      <c r="M495" s="184">
        <v>1050</v>
      </c>
    </row>
    <row r="496" spans="1:13" ht="12.75">
      <c r="A496" s="186" t="s">
        <v>1141</v>
      </c>
      <c r="B496" s="186" t="s">
        <v>981</v>
      </c>
      <c r="C496" s="186" t="s">
        <v>616</v>
      </c>
      <c r="D496" s="187">
        <v>4013</v>
      </c>
      <c r="E496" s="186" t="s">
        <v>977</v>
      </c>
      <c r="F496" s="186" t="s">
        <v>978</v>
      </c>
      <c r="G496" s="186" t="s">
        <v>613</v>
      </c>
      <c r="H496" s="186" t="s">
        <v>888</v>
      </c>
      <c r="I496" s="186" t="s">
        <v>1102</v>
      </c>
      <c r="J496" s="186" t="s">
        <v>1140</v>
      </c>
      <c r="K496" s="186" t="s">
        <v>818</v>
      </c>
      <c r="L496" s="186" t="s">
        <v>891</v>
      </c>
      <c r="M496" s="184">
        <v>620.4</v>
      </c>
    </row>
    <row r="497" spans="1:13" ht="12.75">
      <c r="A497" s="186" t="s">
        <v>1147</v>
      </c>
      <c r="B497" s="186" t="s">
        <v>1074</v>
      </c>
      <c r="C497" s="186" t="s">
        <v>616</v>
      </c>
      <c r="D497" s="187">
        <v>4013</v>
      </c>
      <c r="E497" s="186" t="s">
        <v>977</v>
      </c>
      <c r="F497" s="186" t="s">
        <v>978</v>
      </c>
      <c r="G497" s="186" t="s">
        <v>613</v>
      </c>
      <c r="H497" s="186" t="s">
        <v>888</v>
      </c>
      <c r="I497" s="186" t="s">
        <v>1102</v>
      </c>
      <c r="J497" s="186" t="s">
        <v>1140</v>
      </c>
      <c r="K497" s="186" t="s">
        <v>839</v>
      </c>
      <c r="L497" s="186" t="s">
        <v>891</v>
      </c>
      <c r="M497" s="184">
        <v>434.3</v>
      </c>
    </row>
    <row r="498" spans="1:13" ht="12.75">
      <c r="A498" s="186" t="s">
        <v>1145</v>
      </c>
      <c r="B498" s="186" t="s">
        <v>1070</v>
      </c>
      <c r="C498" s="186" t="s">
        <v>616</v>
      </c>
      <c r="D498" s="187">
        <v>4013</v>
      </c>
      <c r="E498" s="186" t="s">
        <v>977</v>
      </c>
      <c r="F498" s="186" t="s">
        <v>978</v>
      </c>
      <c r="G498" s="186" t="s">
        <v>613</v>
      </c>
      <c r="H498" s="186" t="s">
        <v>888</v>
      </c>
      <c r="I498" s="186" t="s">
        <v>1102</v>
      </c>
      <c r="J498" s="186" t="s">
        <v>1140</v>
      </c>
      <c r="K498" s="186" t="s">
        <v>817</v>
      </c>
      <c r="L498" s="186" t="s">
        <v>891</v>
      </c>
      <c r="M498" s="184">
        <v>1938.7</v>
      </c>
    </row>
    <row r="499" spans="1:13" ht="12.75">
      <c r="A499" s="186" t="s">
        <v>1148</v>
      </c>
      <c r="B499" s="186" t="s">
        <v>1076</v>
      </c>
      <c r="C499" s="186" t="s">
        <v>616</v>
      </c>
      <c r="D499" s="187">
        <v>4013</v>
      </c>
      <c r="E499" s="186" t="s">
        <v>977</v>
      </c>
      <c r="F499" s="186" t="s">
        <v>978</v>
      </c>
      <c r="G499" s="186" t="s">
        <v>613</v>
      </c>
      <c r="H499" s="186" t="s">
        <v>888</v>
      </c>
      <c r="I499" s="186" t="s">
        <v>1102</v>
      </c>
      <c r="J499" s="186" t="s">
        <v>1140</v>
      </c>
      <c r="K499" s="186" t="s">
        <v>816</v>
      </c>
      <c r="L499" s="186" t="s">
        <v>891</v>
      </c>
      <c r="M499" s="184">
        <v>2908.1</v>
      </c>
    </row>
    <row r="500" spans="1:13" ht="12.75">
      <c r="A500" s="186" t="s">
        <v>1144</v>
      </c>
      <c r="B500" s="186" t="s">
        <v>1068</v>
      </c>
      <c r="C500" s="186" t="s">
        <v>616</v>
      </c>
      <c r="D500" s="187">
        <v>4013</v>
      </c>
      <c r="E500" s="186" t="s">
        <v>977</v>
      </c>
      <c r="F500" s="186" t="s">
        <v>978</v>
      </c>
      <c r="G500" s="186" t="s">
        <v>613</v>
      </c>
      <c r="H500" s="186" t="s">
        <v>888</v>
      </c>
      <c r="I500" s="186" t="s">
        <v>1102</v>
      </c>
      <c r="J500" s="186" t="s">
        <v>1140</v>
      </c>
      <c r="K500" s="186" t="s">
        <v>831</v>
      </c>
      <c r="L500" s="186" t="s">
        <v>891</v>
      </c>
      <c r="M500" s="184">
        <v>1551</v>
      </c>
    </row>
    <row r="501" spans="1:13" ht="12.75">
      <c r="A501" s="186" t="s">
        <v>1143</v>
      </c>
      <c r="B501" s="186" t="s">
        <v>1066</v>
      </c>
      <c r="C501" s="186" t="s">
        <v>616</v>
      </c>
      <c r="D501" s="187">
        <v>4013</v>
      </c>
      <c r="E501" s="186" t="s">
        <v>977</v>
      </c>
      <c r="F501" s="186" t="s">
        <v>978</v>
      </c>
      <c r="G501" s="186" t="s">
        <v>613</v>
      </c>
      <c r="H501" s="186" t="s">
        <v>888</v>
      </c>
      <c r="I501" s="186" t="s">
        <v>1102</v>
      </c>
      <c r="J501" s="186" t="s">
        <v>1140</v>
      </c>
      <c r="K501" s="186" t="s">
        <v>818</v>
      </c>
      <c r="L501" s="186" t="s">
        <v>876</v>
      </c>
      <c r="M501" s="184">
        <v>387.7</v>
      </c>
    </row>
    <row r="502" spans="1:13" ht="12.75">
      <c r="A502" s="186" t="s">
        <v>1142</v>
      </c>
      <c r="B502" s="186" t="s">
        <v>1064</v>
      </c>
      <c r="C502" s="186" t="s">
        <v>616</v>
      </c>
      <c r="D502" s="187">
        <v>4013</v>
      </c>
      <c r="E502" s="186" t="s">
        <v>977</v>
      </c>
      <c r="F502" s="186" t="s">
        <v>978</v>
      </c>
      <c r="G502" s="186" t="s">
        <v>613</v>
      </c>
      <c r="H502" s="186" t="s">
        <v>888</v>
      </c>
      <c r="I502" s="186" t="s">
        <v>1102</v>
      </c>
      <c r="J502" s="186" t="s">
        <v>1140</v>
      </c>
      <c r="K502" s="186" t="s">
        <v>839</v>
      </c>
      <c r="L502" s="186" t="s">
        <v>876</v>
      </c>
      <c r="M502" s="184">
        <v>271.4</v>
      </c>
    </row>
    <row r="503" spans="1:13" ht="12.75">
      <c r="A503" s="186" t="s">
        <v>1146</v>
      </c>
      <c r="B503" s="186" t="s">
        <v>1072</v>
      </c>
      <c r="C503" s="186" t="s">
        <v>616</v>
      </c>
      <c r="D503" s="187">
        <v>4013</v>
      </c>
      <c r="E503" s="186" t="s">
        <v>977</v>
      </c>
      <c r="F503" s="186" t="s">
        <v>978</v>
      </c>
      <c r="G503" s="186" t="s">
        <v>613</v>
      </c>
      <c r="H503" s="186" t="s">
        <v>888</v>
      </c>
      <c r="I503" s="186" t="s">
        <v>1102</v>
      </c>
      <c r="J503" s="186" t="s">
        <v>1140</v>
      </c>
      <c r="K503" s="186" t="s">
        <v>817</v>
      </c>
      <c r="L503" s="186" t="s">
        <v>876</v>
      </c>
      <c r="M503" s="184">
        <v>1163.2</v>
      </c>
    </row>
    <row r="504" spans="1:13" ht="12.75">
      <c r="A504" s="186" t="s">
        <v>1149</v>
      </c>
      <c r="B504" s="186" t="s">
        <v>1078</v>
      </c>
      <c r="C504" s="186" t="s">
        <v>616</v>
      </c>
      <c r="D504" s="187">
        <v>4013</v>
      </c>
      <c r="E504" s="186" t="s">
        <v>977</v>
      </c>
      <c r="F504" s="186" t="s">
        <v>978</v>
      </c>
      <c r="G504" s="186" t="s">
        <v>613</v>
      </c>
      <c r="H504" s="186" t="s">
        <v>888</v>
      </c>
      <c r="I504" s="186" t="s">
        <v>1102</v>
      </c>
      <c r="J504" s="186" t="s">
        <v>1140</v>
      </c>
      <c r="K504" s="186" t="s">
        <v>816</v>
      </c>
      <c r="L504" s="186" t="s">
        <v>876</v>
      </c>
      <c r="M504" s="184">
        <v>1938.7</v>
      </c>
    </row>
    <row r="505" spans="1:13" ht="12.75">
      <c r="A505" s="186" t="s">
        <v>1139</v>
      </c>
      <c r="B505" s="186" t="s">
        <v>976</v>
      </c>
      <c r="C505" s="186" t="s">
        <v>616</v>
      </c>
      <c r="D505" s="187">
        <v>4013</v>
      </c>
      <c r="E505" s="186" t="s">
        <v>977</v>
      </c>
      <c r="F505" s="186" t="s">
        <v>978</v>
      </c>
      <c r="G505" s="186" t="s">
        <v>613</v>
      </c>
      <c r="H505" s="186" t="s">
        <v>888</v>
      </c>
      <c r="I505" s="186" t="s">
        <v>1102</v>
      </c>
      <c r="J505" s="186" t="s">
        <v>1140</v>
      </c>
      <c r="K505" s="186" t="s">
        <v>831</v>
      </c>
      <c r="L505" s="186" t="s">
        <v>876</v>
      </c>
      <c r="M505" s="184">
        <v>969.4</v>
      </c>
    </row>
    <row r="506" spans="1:13" ht="12.75">
      <c r="A506" s="186" t="s">
        <v>1200</v>
      </c>
      <c r="B506" s="186" t="s">
        <v>981</v>
      </c>
      <c r="C506" s="186" t="s">
        <v>616</v>
      </c>
      <c r="D506" s="187">
        <v>4013</v>
      </c>
      <c r="E506" s="186" t="s">
        <v>977</v>
      </c>
      <c r="F506" s="186" t="s">
        <v>978</v>
      </c>
      <c r="G506" s="186" t="s">
        <v>613</v>
      </c>
      <c r="H506" s="186" t="s">
        <v>888</v>
      </c>
      <c r="I506" s="186" t="s">
        <v>1161</v>
      </c>
      <c r="J506" s="186" t="s">
        <v>1199</v>
      </c>
      <c r="K506" s="186" t="s">
        <v>818</v>
      </c>
      <c r="L506" s="186" t="s">
        <v>891</v>
      </c>
      <c r="M506" s="184">
        <v>571.6</v>
      </c>
    </row>
    <row r="507" spans="1:13" ht="12.75">
      <c r="A507" s="186" t="s">
        <v>1206</v>
      </c>
      <c r="B507" s="186" t="s">
        <v>1074</v>
      </c>
      <c r="C507" s="186" t="s">
        <v>616</v>
      </c>
      <c r="D507" s="187">
        <v>4013</v>
      </c>
      <c r="E507" s="186" t="s">
        <v>977</v>
      </c>
      <c r="F507" s="186" t="s">
        <v>978</v>
      </c>
      <c r="G507" s="186" t="s">
        <v>613</v>
      </c>
      <c r="H507" s="186" t="s">
        <v>888</v>
      </c>
      <c r="I507" s="186" t="s">
        <v>1161</v>
      </c>
      <c r="J507" s="186" t="s">
        <v>1199</v>
      </c>
      <c r="K507" s="186" t="s">
        <v>839</v>
      </c>
      <c r="L507" s="186" t="s">
        <v>891</v>
      </c>
      <c r="M507" s="184">
        <v>400.1</v>
      </c>
    </row>
    <row r="508" spans="1:13" ht="12.75">
      <c r="A508" s="186" t="s">
        <v>1204</v>
      </c>
      <c r="B508" s="186" t="s">
        <v>1070</v>
      </c>
      <c r="C508" s="186" t="s">
        <v>616</v>
      </c>
      <c r="D508" s="187">
        <v>4013</v>
      </c>
      <c r="E508" s="186" t="s">
        <v>977</v>
      </c>
      <c r="F508" s="186" t="s">
        <v>978</v>
      </c>
      <c r="G508" s="186" t="s">
        <v>613</v>
      </c>
      <c r="H508" s="186" t="s">
        <v>888</v>
      </c>
      <c r="I508" s="186" t="s">
        <v>1161</v>
      </c>
      <c r="J508" s="186" t="s">
        <v>1199</v>
      </c>
      <c r="K508" s="186" t="s">
        <v>817</v>
      </c>
      <c r="L508" s="186" t="s">
        <v>891</v>
      </c>
      <c r="M508" s="184">
        <v>1786.3</v>
      </c>
    </row>
    <row r="509" spans="1:13" ht="12.75">
      <c r="A509" s="186" t="s">
        <v>1207</v>
      </c>
      <c r="B509" s="186" t="s">
        <v>1076</v>
      </c>
      <c r="C509" s="186" t="s">
        <v>616</v>
      </c>
      <c r="D509" s="187">
        <v>4013</v>
      </c>
      <c r="E509" s="186" t="s">
        <v>977</v>
      </c>
      <c r="F509" s="186" t="s">
        <v>978</v>
      </c>
      <c r="G509" s="186" t="s">
        <v>613</v>
      </c>
      <c r="H509" s="186" t="s">
        <v>888</v>
      </c>
      <c r="I509" s="186" t="s">
        <v>1161</v>
      </c>
      <c r="J509" s="186" t="s">
        <v>1199</v>
      </c>
      <c r="K509" s="186" t="s">
        <v>816</v>
      </c>
      <c r="L509" s="186" t="s">
        <v>891</v>
      </c>
      <c r="M509" s="184">
        <v>2679.4</v>
      </c>
    </row>
    <row r="510" spans="1:13" ht="12.75">
      <c r="A510" s="186" t="s">
        <v>1203</v>
      </c>
      <c r="B510" s="186" t="s">
        <v>1068</v>
      </c>
      <c r="C510" s="186" t="s">
        <v>616</v>
      </c>
      <c r="D510" s="187">
        <v>4013</v>
      </c>
      <c r="E510" s="186" t="s">
        <v>977</v>
      </c>
      <c r="F510" s="186" t="s">
        <v>978</v>
      </c>
      <c r="G510" s="186" t="s">
        <v>613</v>
      </c>
      <c r="H510" s="186" t="s">
        <v>888</v>
      </c>
      <c r="I510" s="186" t="s">
        <v>1161</v>
      </c>
      <c r="J510" s="186" t="s">
        <v>1199</v>
      </c>
      <c r="K510" s="186" t="s">
        <v>831</v>
      </c>
      <c r="L510" s="186" t="s">
        <v>891</v>
      </c>
      <c r="M510" s="184">
        <v>1429</v>
      </c>
    </row>
    <row r="511" spans="1:13" ht="12.75">
      <c r="A511" s="186" t="s">
        <v>1202</v>
      </c>
      <c r="B511" s="186" t="s">
        <v>1066</v>
      </c>
      <c r="C511" s="186" t="s">
        <v>616</v>
      </c>
      <c r="D511" s="187">
        <v>4013</v>
      </c>
      <c r="E511" s="186" t="s">
        <v>977</v>
      </c>
      <c r="F511" s="186" t="s">
        <v>978</v>
      </c>
      <c r="G511" s="186" t="s">
        <v>613</v>
      </c>
      <c r="H511" s="186" t="s">
        <v>888</v>
      </c>
      <c r="I511" s="186" t="s">
        <v>1161</v>
      </c>
      <c r="J511" s="186" t="s">
        <v>1199</v>
      </c>
      <c r="K511" s="186" t="s">
        <v>818</v>
      </c>
      <c r="L511" s="186" t="s">
        <v>876</v>
      </c>
      <c r="M511" s="184">
        <v>357.3</v>
      </c>
    </row>
    <row r="512" spans="1:13" ht="12.75">
      <c r="A512" s="186" t="s">
        <v>1201</v>
      </c>
      <c r="B512" s="186" t="s">
        <v>1064</v>
      </c>
      <c r="C512" s="186" t="s">
        <v>616</v>
      </c>
      <c r="D512" s="187">
        <v>4013</v>
      </c>
      <c r="E512" s="186" t="s">
        <v>977</v>
      </c>
      <c r="F512" s="186" t="s">
        <v>978</v>
      </c>
      <c r="G512" s="186" t="s">
        <v>613</v>
      </c>
      <c r="H512" s="186" t="s">
        <v>888</v>
      </c>
      <c r="I512" s="186" t="s">
        <v>1161</v>
      </c>
      <c r="J512" s="186" t="s">
        <v>1199</v>
      </c>
      <c r="K512" s="186" t="s">
        <v>839</v>
      </c>
      <c r="L512" s="186" t="s">
        <v>876</v>
      </c>
      <c r="M512" s="184">
        <v>250.1</v>
      </c>
    </row>
    <row r="513" spans="1:13" ht="12.75">
      <c r="A513" s="186" t="s">
        <v>1205</v>
      </c>
      <c r="B513" s="186" t="s">
        <v>1072</v>
      </c>
      <c r="C513" s="186" t="s">
        <v>616</v>
      </c>
      <c r="D513" s="187">
        <v>4013</v>
      </c>
      <c r="E513" s="186" t="s">
        <v>977</v>
      </c>
      <c r="F513" s="186" t="s">
        <v>978</v>
      </c>
      <c r="G513" s="186" t="s">
        <v>613</v>
      </c>
      <c r="H513" s="186" t="s">
        <v>888</v>
      </c>
      <c r="I513" s="186" t="s">
        <v>1161</v>
      </c>
      <c r="J513" s="186" t="s">
        <v>1199</v>
      </c>
      <c r="K513" s="186" t="s">
        <v>817</v>
      </c>
      <c r="L513" s="186" t="s">
        <v>876</v>
      </c>
      <c r="M513" s="184">
        <v>1071.8</v>
      </c>
    </row>
    <row r="514" spans="1:13" ht="12.75">
      <c r="A514" s="186" t="s">
        <v>1208</v>
      </c>
      <c r="B514" s="186" t="s">
        <v>1078</v>
      </c>
      <c r="C514" s="186" t="s">
        <v>616</v>
      </c>
      <c r="D514" s="187">
        <v>4013</v>
      </c>
      <c r="E514" s="186" t="s">
        <v>977</v>
      </c>
      <c r="F514" s="186" t="s">
        <v>978</v>
      </c>
      <c r="G514" s="186" t="s">
        <v>613</v>
      </c>
      <c r="H514" s="186" t="s">
        <v>888</v>
      </c>
      <c r="I514" s="186" t="s">
        <v>1161</v>
      </c>
      <c r="J514" s="186" t="s">
        <v>1199</v>
      </c>
      <c r="K514" s="186" t="s">
        <v>816</v>
      </c>
      <c r="L514" s="186" t="s">
        <v>876</v>
      </c>
      <c r="M514" s="184">
        <v>1786.3</v>
      </c>
    </row>
    <row r="515" spans="1:13" ht="12.75">
      <c r="A515" s="186" t="s">
        <v>1198</v>
      </c>
      <c r="B515" s="186" t="s">
        <v>976</v>
      </c>
      <c r="C515" s="186" t="s">
        <v>616</v>
      </c>
      <c r="D515" s="187">
        <v>4013</v>
      </c>
      <c r="E515" s="186" t="s">
        <v>977</v>
      </c>
      <c r="F515" s="186" t="s">
        <v>978</v>
      </c>
      <c r="G515" s="186" t="s">
        <v>613</v>
      </c>
      <c r="H515" s="186" t="s">
        <v>888</v>
      </c>
      <c r="I515" s="186" t="s">
        <v>1161</v>
      </c>
      <c r="J515" s="186" t="s">
        <v>1199</v>
      </c>
      <c r="K515" s="186" t="s">
        <v>831</v>
      </c>
      <c r="L515" s="186" t="s">
        <v>876</v>
      </c>
      <c r="M515" s="184">
        <v>893.1</v>
      </c>
    </row>
    <row r="516" spans="1:13" ht="12.75">
      <c r="A516" s="186" t="s">
        <v>1259</v>
      </c>
      <c r="B516" s="186" t="s">
        <v>981</v>
      </c>
      <c r="C516" s="186" t="s">
        <v>616</v>
      </c>
      <c r="D516" s="187">
        <v>4013</v>
      </c>
      <c r="E516" s="186" t="s">
        <v>977</v>
      </c>
      <c r="F516" s="186" t="s">
        <v>978</v>
      </c>
      <c r="G516" s="186" t="s">
        <v>613</v>
      </c>
      <c r="H516" s="186" t="s">
        <v>888</v>
      </c>
      <c r="I516" s="186" t="s">
        <v>1220</v>
      </c>
      <c r="J516" s="186" t="s">
        <v>1258</v>
      </c>
      <c r="K516" s="186" t="s">
        <v>818</v>
      </c>
      <c r="L516" s="186" t="s">
        <v>891</v>
      </c>
      <c r="M516" s="184">
        <v>527.3</v>
      </c>
    </row>
    <row r="517" spans="1:13" ht="12.75">
      <c r="A517" s="186" t="s">
        <v>1265</v>
      </c>
      <c r="B517" s="186" t="s">
        <v>1074</v>
      </c>
      <c r="C517" s="186" t="s">
        <v>616</v>
      </c>
      <c r="D517" s="187">
        <v>4013</v>
      </c>
      <c r="E517" s="186" t="s">
        <v>977</v>
      </c>
      <c r="F517" s="186" t="s">
        <v>978</v>
      </c>
      <c r="G517" s="186" t="s">
        <v>613</v>
      </c>
      <c r="H517" s="186" t="s">
        <v>888</v>
      </c>
      <c r="I517" s="186" t="s">
        <v>1220</v>
      </c>
      <c r="J517" s="186" t="s">
        <v>1258</v>
      </c>
      <c r="K517" s="186" t="s">
        <v>839</v>
      </c>
      <c r="L517" s="186" t="s">
        <v>891</v>
      </c>
      <c r="M517" s="184">
        <v>369.1</v>
      </c>
    </row>
    <row r="518" spans="1:13" ht="12.75">
      <c r="A518" s="186" t="s">
        <v>1263</v>
      </c>
      <c r="B518" s="186" t="s">
        <v>1070</v>
      </c>
      <c r="C518" s="186" t="s">
        <v>616</v>
      </c>
      <c r="D518" s="187">
        <v>4013</v>
      </c>
      <c r="E518" s="186" t="s">
        <v>977</v>
      </c>
      <c r="F518" s="186" t="s">
        <v>978</v>
      </c>
      <c r="G518" s="186" t="s">
        <v>613</v>
      </c>
      <c r="H518" s="186" t="s">
        <v>888</v>
      </c>
      <c r="I518" s="186" t="s">
        <v>1220</v>
      </c>
      <c r="J518" s="186" t="s">
        <v>1258</v>
      </c>
      <c r="K518" s="186" t="s">
        <v>817</v>
      </c>
      <c r="L518" s="186" t="s">
        <v>891</v>
      </c>
      <c r="M518" s="184">
        <v>1647.7</v>
      </c>
    </row>
    <row r="519" spans="1:13" ht="12.75">
      <c r="A519" s="186" t="s">
        <v>1266</v>
      </c>
      <c r="B519" s="186" t="s">
        <v>1076</v>
      </c>
      <c r="C519" s="186" t="s">
        <v>616</v>
      </c>
      <c r="D519" s="187">
        <v>4013</v>
      </c>
      <c r="E519" s="186" t="s">
        <v>977</v>
      </c>
      <c r="F519" s="186" t="s">
        <v>978</v>
      </c>
      <c r="G519" s="186" t="s">
        <v>613</v>
      </c>
      <c r="H519" s="186" t="s">
        <v>888</v>
      </c>
      <c r="I519" s="186" t="s">
        <v>1220</v>
      </c>
      <c r="J519" s="186" t="s">
        <v>1258</v>
      </c>
      <c r="K519" s="186" t="s">
        <v>816</v>
      </c>
      <c r="L519" s="186" t="s">
        <v>891</v>
      </c>
      <c r="M519" s="184">
        <v>2471.5</v>
      </c>
    </row>
    <row r="520" spans="1:13" ht="12.75">
      <c r="A520" s="186" t="s">
        <v>1262</v>
      </c>
      <c r="B520" s="186" t="s">
        <v>1068</v>
      </c>
      <c r="C520" s="186" t="s">
        <v>616</v>
      </c>
      <c r="D520" s="187">
        <v>4013</v>
      </c>
      <c r="E520" s="186" t="s">
        <v>977</v>
      </c>
      <c r="F520" s="186" t="s">
        <v>978</v>
      </c>
      <c r="G520" s="186" t="s">
        <v>613</v>
      </c>
      <c r="H520" s="186" t="s">
        <v>888</v>
      </c>
      <c r="I520" s="186" t="s">
        <v>1220</v>
      </c>
      <c r="J520" s="186" t="s">
        <v>1258</v>
      </c>
      <c r="K520" s="186" t="s">
        <v>831</v>
      </c>
      <c r="L520" s="186" t="s">
        <v>891</v>
      </c>
      <c r="M520" s="184">
        <v>1318.1</v>
      </c>
    </row>
    <row r="521" spans="1:13" ht="12.75">
      <c r="A521" s="186" t="s">
        <v>1261</v>
      </c>
      <c r="B521" s="186" t="s">
        <v>1066</v>
      </c>
      <c r="C521" s="186" t="s">
        <v>616</v>
      </c>
      <c r="D521" s="187">
        <v>4013</v>
      </c>
      <c r="E521" s="186" t="s">
        <v>977</v>
      </c>
      <c r="F521" s="186" t="s">
        <v>978</v>
      </c>
      <c r="G521" s="186" t="s">
        <v>613</v>
      </c>
      <c r="H521" s="186" t="s">
        <v>888</v>
      </c>
      <c r="I521" s="186" t="s">
        <v>1220</v>
      </c>
      <c r="J521" s="186" t="s">
        <v>1258</v>
      </c>
      <c r="K521" s="186" t="s">
        <v>818</v>
      </c>
      <c r="L521" s="186" t="s">
        <v>876</v>
      </c>
      <c r="M521" s="184">
        <v>329.5</v>
      </c>
    </row>
    <row r="522" spans="1:13" ht="12.75">
      <c r="A522" s="186" t="s">
        <v>1260</v>
      </c>
      <c r="B522" s="186" t="s">
        <v>1064</v>
      </c>
      <c r="C522" s="186" t="s">
        <v>616</v>
      </c>
      <c r="D522" s="187">
        <v>4013</v>
      </c>
      <c r="E522" s="186" t="s">
        <v>977</v>
      </c>
      <c r="F522" s="186" t="s">
        <v>978</v>
      </c>
      <c r="G522" s="186" t="s">
        <v>613</v>
      </c>
      <c r="H522" s="186" t="s">
        <v>888</v>
      </c>
      <c r="I522" s="186" t="s">
        <v>1220</v>
      </c>
      <c r="J522" s="186" t="s">
        <v>1258</v>
      </c>
      <c r="K522" s="186" t="s">
        <v>839</v>
      </c>
      <c r="L522" s="186" t="s">
        <v>876</v>
      </c>
      <c r="M522" s="184">
        <v>230.7</v>
      </c>
    </row>
    <row r="523" spans="1:13" ht="12.75">
      <c r="A523" s="186" t="s">
        <v>1264</v>
      </c>
      <c r="B523" s="186" t="s">
        <v>1072</v>
      </c>
      <c r="C523" s="186" t="s">
        <v>616</v>
      </c>
      <c r="D523" s="187">
        <v>4013</v>
      </c>
      <c r="E523" s="186" t="s">
        <v>977</v>
      </c>
      <c r="F523" s="186" t="s">
        <v>978</v>
      </c>
      <c r="G523" s="186" t="s">
        <v>613</v>
      </c>
      <c r="H523" s="186" t="s">
        <v>888</v>
      </c>
      <c r="I523" s="186" t="s">
        <v>1220</v>
      </c>
      <c r="J523" s="186" t="s">
        <v>1258</v>
      </c>
      <c r="K523" s="186" t="s">
        <v>817</v>
      </c>
      <c r="L523" s="186" t="s">
        <v>876</v>
      </c>
      <c r="M523" s="184">
        <v>988.6</v>
      </c>
    </row>
    <row r="524" spans="1:13" ht="12.75">
      <c r="A524" s="186" t="s">
        <v>1267</v>
      </c>
      <c r="B524" s="186" t="s">
        <v>1078</v>
      </c>
      <c r="C524" s="186" t="s">
        <v>616</v>
      </c>
      <c r="D524" s="187">
        <v>4013</v>
      </c>
      <c r="E524" s="186" t="s">
        <v>977</v>
      </c>
      <c r="F524" s="186" t="s">
        <v>978</v>
      </c>
      <c r="G524" s="186" t="s">
        <v>613</v>
      </c>
      <c r="H524" s="186" t="s">
        <v>888</v>
      </c>
      <c r="I524" s="186" t="s">
        <v>1220</v>
      </c>
      <c r="J524" s="186" t="s">
        <v>1258</v>
      </c>
      <c r="K524" s="186" t="s">
        <v>816</v>
      </c>
      <c r="L524" s="186" t="s">
        <v>876</v>
      </c>
      <c r="M524" s="184">
        <v>1647.7</v>
      </c>
    </row>
    <row r="525" spans="1:13" ht="12.75">
      <c r="A525" s="186" t="s">
        <v>1257</v>
      </c>
      <c r="B525" s="186" t="s">
        <v>976</v>
      </c>
      <c r="C525" s="186" t="s">
        <v>616</v>
      </c>
      <c r="D525" s="187">
        <v>4013</v>
      </c>
      <c r="E525" s="186" t="s">
        <v>977</v>
      </c>
      <c r="F525" s="186" t="s">
        <v>978</v>
      </c>
      <c r="G525" s="186" t="s">
        <v>613</v>
      </c>
      <c r="H525" s="186" t="s">
        <v>888</v>
      </c>
      <c r="I525" s="186" t="s">
        <v>1220</v>
      </c>
      <c r="J525" s="186" t="s">
        <v>1258</v>
      </c>
      <c r="K525" s="186" t="s">
        <v>831</v>
      </c>
      <c r="L525" s="186" t="s">
        <v>876</v>
      </c>
      <c r="M525" s="184">
        <v>823.8</v>
      </c>
    </row>
    <row r="526" spans="1:13" ht="12.75">
      <c r="A526" s="186" t="s">
        <v>1316</v>
      </c>
      <c r="B526" s="186" t="s">
        <v>981</v>
      </c>
      <c r="C526" s="186" t="s">
        <v>616</v>
      </c>
      <c r="D526" s="187">
        <v>4013</v>
      </c>
      <c r="E526" s="186" t="s">
        <v>977</v>
      </c>
      <c r="F526" s="186" t="s">
        <v>978</v>
      </c>
      <c r="G526" s="186" t="s">
        <v>613</v>
      </c>
      <c r="H526" s="186" t="s">
        <v>888</v>
      </c>
      <c r="I526" s="186" t="s">
        <v>889</v>
      </c>
      <c r="J526" s="186" t="s">
        <v>1315</v>
      </c>
      <c r="K526" s="186" t="s">
        <v>818</v>
      </c>
      <c r="L526" s="186" t="s">
        <v>891</v>
      </c>
      <c r="M526" s="184">
        <v>482</v>
      </c>
    </row>
    <row r="527" spans="1:13" ht="12.75">
      <c r="A527" s="186" t="s">
        <v>1322</v>
      </c>
      <c r="B527" s="186" t="s">
        <v>1074</v>
      </c>
      <c r="C527" s="186" t="s">
        <v>616</v>
      </c>
      <c r="D527" s="187">
        <v>4013</v>
      </c>
      <c r="E527" s="186" t="s">
        <v>977</v>
      </c>
      <c r="F527" s="186" t="s">
        <v>978</v>
      </c>
      <c r="G527" s="186" t="s">
        <v>613</v>
      </c>
      <c r="H527" s="186" t="s">
        <v>888</v>
      </c>
      <c r="I527" s="186" t="s">
        <v>889</v>
      </c>
      <c r="J527" s="186" t="s">
        <v>1315</v>
      </c>
      <c r="K527" s="186" t="s">
        <v>839</v>
      </c>
      <c r="L527" s="186" t="s">
        <v>891</v>
      </c>
      <c r="M527" s="184">
        <v>337.4</v>
      </c>
    </row>
    <row r="528" spans="1:13" ht="12.75">
      <c r="A528" s="186" t="s">
        <v>1320</v>
      </c>
      <c r="B528" s="186" t="s">
        <v>1070</v>
      </c>
      <c r="C528" s="186" t="s">
        <v>616</v>
      </c>
      <c r="D528" s="187">
        <v>4013</v>
      </c>
      <c r="E528" s="186" t="s">
        <v>977</v>
      </c>
      <c r="F528" s="186" t="s">
        <v>978</v>
      </c>
      <c r="G528" s="186" t="s">
        <v>613</v>
      </c>
      <c r="H528" s="186" t="s">
        <v>888</v>
      </c>
      <c r="I528" s="186" t="s">
        <v>889</v>
      </c>
      <c r="J528" s="186" t="s">
        <v>1315</v>
      </c>
      <c r="K528" s="186" t="s">
        <v>817</v>
      </c>
      <c r="L528" s="186" t="s">
        <v>891</v>
      </c>
      <c r="M528" s="184">
        <v>1506.1</v>
      </c>
    </row>
    <row r="529" spans="1:13" ht="12.75">
      <c r="A529" s="186" t="s">
        <v>1323</v>
      </c>
      <c r="B529" s="186" t="s">
        <v>1076</v>
      </c>
      <c r="C529" s="186" t="s">
        <v>616</v>
      </c>
      <c r="D529" s="187">
        <v>4013</v>
      </c>
      <c r="E529" s="186" t="s">
        <v>977</v>
      </c>
      <c r="F529" s="186" t="s">
        <v>978</v>
      </c>
      <c r="G529" s="186" t="s">
        <v>613</v>
      </c>
      <c r="H529" s="186" t="s">
        <v>888</v>
      </c>
      <c r="I529" s="186" t="s">
        <v>889</v>
      </c>
      <c r="J529" s="186" t="s">
        <v>1315</v>
      </c>
      <c r="K529" s="186" t="s">
        <v>816</v>
      </c>
      <c r="L529" s="186" t="s">
        <v>891</v>
      </c>
      <c r="M529" s="184">
        <v>2259.2</v>
      </c>
    </row>
    <row r="530" spans="1:13" ht="12.75">
      <c r="A530" s="186" t="s">
        <v>1319</v>
      </c>
      <c r="B530" s="186" t="s">
        <v>1068</v>
      </c>
      <c r="C530" s="186" t="s">
        <v>616</v>
      </c>
      <c r="D530" s="187">
        <v>4013</v>
      </c>
      <c r="E530" s="186" t="s">
        <v>977</v>
      </c>
      <c r="F530" s="186" t="s">
        <v>978</v>
      </c>
      <c r="G530" s="186" t="s">
        <v>613</v>
      </c>
      <c r="H530" s="186" t="s">
        <v>888</v>
      </c>
      <c r="I530" s="186" t="s">
        <v>889</v>
      </c>
      <c r="J530" s="186" t="s">
        <v>1315</v>
      </c>
      <c r="K530" s="186" t="s">
        <v>831</v>
      </c>
      <c r="L530" s="186" t="s">
        <v>891</v>
      </c>
      <c r="M530" s="184">
        <v>1204.9</v>
      </c>
    </row>
    <row r="531" spans="1:13" ht="12.75">
      <c r="A531" s="186" t="s">
        <v>1318</v>
      </c>
      <c r="B531" s="186" t="s">
        <v>1066</v>
      </c>
      <c r="C531" s="186" t="s">
        <v>616</v>
      </c>
      <c r="D531" s="187">
        <v>4013</v>
      </c>
      <c r="E531" s="186" t="s">
        <v>977</v>
      </c>
      <c r="F531" s="186" t="s">
        <v>978</v>
      </c>
      <c r="G531" s="186" t="s">
        <v>613</v>
      </c>
      <c r="H531" s="186" t="s">
        <v>888</v>
      </c>
      <c r="I531" s="186" t="s">
        <v>889</v>
      </c>
      <c r="J531" s="186" t="s">
        <v>1315</v>
      </c>
      <c r="K531" s="186" t="s">
        <v>818</v>
      </c>
      <c r="L531" s="186" t="s">
        <v>876</v>
      </c>
      <c r="M531" s="184">
        <v>301.2</v>
      </c>
    </row>
    <row r="532" spans="1:13" ht="12.75">
      <c r="A532" s="186" t="s">
        <v>1317</v>
      </c>
      <c r="B532" s="186" t="s">
        <v>1064</v>
      </c>
      <c r="C532" s="186" t="s">
        <v>616</v>
      </c>
      <c r="D532" s="187">
        <v>4013</v>
      </c>
      <c r="E532" s="186" t="s">
        <v>977</v>
      </c>
      <c r="F532" s="186" t="s">
        <v>978</v>
      </c>
      <c r="G532" s="186" t="s">
        <v>613</v>
      </c>
      <c r="H532" s="186" t="s">
        <v>888</v>
      </c>
      <c r="I532" s="186" t="s">
        <v>889</v>
      </c>
      <c r="J532" s="186" t="s">
        <v>1315</v>
      </c>
      <c r="K532" s="186" t="s">
        <v>839</v>
      </c>
      <c r="L532" s="186" t="s">
        <v>876</v>
      </c>
      <c r="M532" s="184">
        <v>210.9</v>
      </c>
    </row>
    <row r="533" spans="1:13" ht="12.75">
      <c r="A533" s="186" t="s">
        <v>1321</v>
      </c>
      <c r="B533" s="186" t="s">
        <v>1072</v>
      </c>
      <c r="C533" s="186" t="s">
        <v>616</v>
      </c>
      <c r="D533" s="187">
        <v>4013</v>
      </c>
      <c r="E533" s="186" t="s">
        <v>977</v>
      </c>
      <c r="F533" s="186" t="s">
        <v>978</v>
      </c>
      <c r="G533" s="186" t="s">
        <v>613</v>
      </c>
      <c r="H533" s="186" t="s">
        <v>888</v>
      </c>
      <c r="I533" s="186" t="s">
        <v>889</v>
      </c>
      <c r="J533" s="186" t="s">
        <v>1315</v>
      </c>
      <c r="K533" s="186" t="s">
        <v>817</v>
      </c>
      <c r="L533" s="186" t="s">
        <v>876</v>
      </c>
      <c r="M533" s="184">
        <v>903.7</v>
      </c>
    </row>
    <row r="534" spans="1:13" ht="12.75">
      <c r="A534" s="186" t="s">
        <v>1324</v>
      </c>
      <c r="B534" s="186" t="s">
        <v>1078</v>
      </c>
      <c r="C534" s="186" t="s">
        <v>616</v>
      </c>
      <c r="D534" s="187">
        <v>4013</v>
      </c>
      <c r="E534" s="186" t="s">
        <v>977</v>
      </c>
      <c r="F534" s="186" t="s">
        <v>978</v>
      </c>
      <c r="G534" s="186" t="s">
        <v>613</v>
      </c>
      <c r="H534" s="186" t="s">
        <v>888</v>
      </c>
      <c r="I534" s="186" t="s">
        <v>889</v>
      </c>
      <c r="J534" s="186" t="s">
        <v>1315</v>
      </c>
      <c r="K534" s="186" t="s">
        <v>816</v>
      </c>
      <c r="L534" s="186" t="s">
        <v>876</v>
      </c>
      <c r="M534" s="184">
        <v>1506.1</v>
      </c>
    </row>
    <row r="535" spans="1:13" ht="12.75">
      <c r="A535" s="186" t="s">
        <v>1314</v>
      </c>
      <c r="B535" s="186" t="s">
        <v>976</v>
      </c>
      <c r="C535" s="186" t="s">
        <v>616</v>
      </c>
      <c r="D535" s="187">
        <v>4013</v>
      </c>
      <c r="E535" s="186" t="s">
        <v>977</v>
      </c>
      <c r="F535" s="186" t="s">
        <v>978</v>
      </c>
      <c r="G535" s="186" t="s">
        <v>613</v>
      </c>
      <c r="H535" s="186" t="s">
        <v>888</v>
      </c>
      <c r="I535" s="186" t="s">
        <v>889</v>
      </c>
      <c r="J535" s="186" t="s">
        <v>1315</v>
      </c>
      <c r="K535" s="186" t="s">
        <v>831</v>
      </c>
      <c r="L535" s="186" t="s">
        <v>876</v>
      </c>
      <c r="M535" s="184">
        <v>753.1</v>
      </c>
    </row>
    <row r="536" spans="1:13" ht="12.75">
      <c r="A536" s="186" t="s">
        <v>1373</v>
      </c>
      <c r="B536" s="186" t="s">
        <v>981</v>
      </c>
      <c r="C536" s="186" t="s">
        <v>616</v>
      </c>
      <c r="D536" s="187">
        <v>4013</v>
      </c>
      <c r="E536" s="186" t="s">
        <v>977</v>
      </c>
      <c r="F536" s="186" t="s">
        <v>978</v>
      </c>
      <c r="G536" s="186" t="s">
        <v>613</v>
      </c>
      <c r="H536" s="186" t="s">
        <v>888</v>
      </c>
      <c r="I536" s="186" t="s">
        <v>892</v>
      </c>
      <c r="J536" s="186" t="s">
        <v>1372</v>
      </c>
      <c r="K536" s="186" t="s">
        <v>818</v>
      </c>
      <c r="L536" s="186" t="s">
        <v>891</v>
      </c>
      <c r="M536" s="184">
        <v>437.5</v>
      </c>
    </row>
    <row r="537" spans="1:13" ht="12.75">
      <c r="A537" s="186" t="s">
        <v>1379</v>
      </c>
      <c r="B537" s="186" t="s">
        <v>1074</v>
      </c>
      <c r="C537" s="186" t="s">
        <v>616</v>
      </c>
      <c r="D537" s="187">
        <v>4013</v>
      </c>
      <c r="E537" s="186" t="s">
        <v>977</v>
      </c>
      <c r="F537" s="186" t="s">
        <v>978</v>
      </c>
      <c r="G537" s="186" t="s">
        <v>613</v>
      </c>
      <c r="H537" s="186" t="s">
        <v>888</v>
      </c>
      <c r="I537" s="186" t="s">
        <v>892</v>
      </c>
      <c r="J537" s="186" t="s">
        <v>1372</v>
      </c>
      <c r="K537" s="186" t="s">
        <v>839</v>
      </c>
      <c r="L537" s="186" t="s">
        <v>891</v>
      </c>
      <c r="M537" s="184">
        <v>306.3</v>
      </c>
    </row>
    <row r="538" spans="1:13" ht="12.75">
      <c r="A538" s="186" t="s">
        <v>1377</v>
      </c>
      <c r="B538" s="186" t="s">
        <v>1070</v>
      </c>
      <c r="C538" s="186" t="s">
        <v>616</v>
      </c>
      <c r="D538" s="187">
        <v>4013</v>
      </c>
      <c r="E538" s="186" t="s">
        <v>977</v>
      </c>
      <c r="F538" s="186" t="s">
        <v>978</v>
      </c>
      <c r="G538" s="186" t="s">
        <v>613</v>
      </c>
      <c r="H538" s="186" t="s">
        <v>888</v>
      </c>
      <c r="I538" s="186" t="s">
        <v>892</v>
      </c>
      <c r="J538" s="186" t="s">
        <v>1372</v>
      </c>
      <c r="K538" s="186" t="s">
        <v>817</v>
      </c>
      <c r="L538" s="186" t="s">
        <v>891</v>
      </c>
      <c r="M538" s="184">
        <v>1367.3</v>
      </c>
    </row>
    <row r="539" spans="1:13" ht="12.75">
      <c r="A539" s="186" t="s">
        <v>1380</v>
      </c>
      <c r="B539" s="186" t="s">
        <v>1076</v>
      </c>
      <c r="C539" s="186" t="s">
        <v>616</v>
      </c>
      <c r="D539" s="187">
        <v>4013</v>
      </c>
      <c r="E539" s="186" t="s">
        <v>977</v>
      </c>
      <c r="F539" s="186" t="s">
        <v>978</v>
      </c>
      <c r="G539" s="186" t="s">
        <v>613</v>
      </c>
      <c r="H539" s="186" t="s">
        <v>888</v>
      </c>
      <c r="I539" s="186" t="s">
        <v>892</v>
      </c>
      <c r="J539" s="186" t="s">
        <v>1372</v>
      </c>
      <c r="K539" s="186" t="s">
        <v>816</v>
      </c>
      <c r="L539" s="186" t="s">
        <v>891</v>
      </c>
      <c r="M539" s="184">
        <v>2051</v>
      </c>
    </row>
    <row r="540" spans="1:13" ht="12.75">
      <c r="A540" s="186" t="s">
        <v>1376</v>
      </c>
      <c r="B540" s="186" t="s">
        <v>1068</v>
      </c>
      <c r="C540" s="186" t="s">
        <v>616</v>
      </c>
      <c r="D540" s="187">
        <v>4013</v>
      </c>
      <c r="E540" s="186" t="s">
        <v>977</v>
      </c>
      <c r="F540" s="186" t="s">
        <v>978</v>
      </c>
      <c r="G540" s="186" t="s">
        <v>613</v>
      </c>
      <c r="H540" s="186" t="s">
        <v>888</v>
      </c>
      <c r="I540" s="186" t="s">
        <v>892</v>
      </c>
      <c r="J540" s="186" t="s">
        <v>1372</v>
      </c>
      <c r="K540" s="186" t="s">
        <v>831</v>
      </c>
      <c r="L540" s="186" t="s">
        <v>891</v>
      </c>
      <c r="M540" s="184">
        <v>1093.8</v>
      </c>
    </row>
    <row r="541" spans="1:13" ht="12.75">
      <c r="A541" s="186" t="s">
        <v>1375</v>
      </c>
      <c r="B541" s="186" t="s">
        <v>1066</v>
      </c>
      <c r="C541" s="186" t="s">
        <v>616</v>
      </c>
      <c r="D541" s="187">
        <v>4013</v>
      </c>
      <c r="E541" s="186" t="s">
        <v>977</v>
      </c>
      <c r="F541" s="186" t="s">
        <v>978</v>
      </c>
      <c r="G541" s="186" t="s">
        <v>613</v>
      </c>
      <c r="H541" s="186" t="s">
        <v>888</v>
      </c>
      <c r="I541" s="186" t="s">
        <v>892</v>
      </c>
      <c r="J541" s="186" t="s">
        <v>1372</v>
      </c>
      <c r="K541" s="186" t="s">
        <v>818</v>
      </c>
      <c r="L541" s="186" t="s">
        <v>876</v>
      </c>
      <c r="M541" s="184">
        <v>273.5</v>
      </c>
    </row>
    <row r="542" spans="1:13" ht="12.75">
      <c r="A542" s="186" t="s">
        <v>1374</v>
      </c>
      <c r="B542" s="186" t="s">
        <v>1064</v>
      </c>
      <c r="C542" s="186" t="s">
        <v>616</v>
      </c>
      <c r="D542" s="187">
        <v>4013</v>
      </c>
      <c r="E542" s="186" t="s">
        <v>977</v>
      </c>
      <c r="F542" s="186" t="s">
        <v>978</v>
      </c>
      <c r="G542" s="186" t="s">
        <v>613</v>
      </c>
      <c r="H542" s="186" t="s">
        <v>888</v>
      </c>
      <c r="I542" s="186" t="s">
        <v>892</v>
      </c>
      <c r="J542" s="186" t="s">
        <v>1372</v>
      </c>
      <c r="K542" s="186" t="s">
        <v>839</v>
      </c>
      <c r="L542" s="186" t="s">
        <v>876</v>
      </c>
      <c r="M542" s="184">
        <v>191.4</v>
      </c>
    </row>
    <row r="543" spans="1:13" ht="12.75">
      <c r="A543" s="186" t="s">
        <v>1378</v>
      </c>
      <c r="B543" s="186" t="s">
        <v>1072</v>
      </c>
      <c r="C543" s="186" t="s">
        <v>616</v>
      </c>
      <c r="D543" s="187">
        <v>4013</v>
      </c>
      <c r="E543" s="186" t="s">
        <v>977</v>
      </c>
      <c r="F543" s="186" t="s">
        <v>978</v>
      </c>
      <c r="G543" s="186" t="s">
        <v>613</v>
      </c>
      <c r="H543" s="186" t="s">
        <v>888</v>
      </c>
      <c r="I543" s="186" t="s">
        <v>892</v>
      </c>
      <c r="J543" s="186" t="s">
        <v>1372</v>
      </c>
      <c r="K543" s="186" t="s">
        <v>817</v>
      </c>
      <c r="L543" s="186" t="s">
        <v>876</v>
      </c>
      <c r="M543" s="184">
        <v>820.4</v>
      </c>
    </row>
    <row r="544" spans="1:13" ht="12.75">
      <c r="A544" s="186" t="s">
        <v>1381</v>
      </c>
      <c r="B544" s="186" t="s">
        <v>1078</v>
      </c>
      <c r="C544" s="186" t="s">
        <v>616</v>
      </c>
      <c r="D544" s="187">
        <v>4013</v>
      </c>
      <c r="E544" s="186" t="s">
        <v>977</v>
      </c>
      <c r="F544" s="186" t="s">
        <v>978</v>
      </c>
      <c r="G544" s="186" t="s">
        <v>613</v>
      </c>
      <c r="H544" s="186" t="s">
        <v>888</v>
      </c>
      <c r="I544" s="186" t="s">
        <v>892</v>
      </c>
      <c r="J544" s="186" t="s">
        <v>1372</v>
      </c>
      <c r="K544" s="186" t="s">
        <v>816</v>
      </c>
      <c r="L544" s="186" t="s">
        <v>876</v>
      </c>
      <c r="M544" s="184">
        <v>1367.3</v>
      </c>
    </row>
    <row r="545" spans="1:13" ht="12.75">
      <c r="A545" s="186" t="s">
        <v>1371</v>
      </c>
      <c r="B545" s="186" t="s">
        <v>976</v>
      </c>
      <c r="C545" s="186" t="s">
        <v>616</v>
      </c>
      <c r="D545" s="187">
        <v>4013</v>
      </c>
      <c r="E545" s="186" t="s">
        <v>977</v>
      </c>
      <c r="F545" s="186" t="s">
        <v>978</v>
      </c>
      <c r="G545" s="186" t="s">
        <v>613</v>
      </c>
      <c r="H545" s="186" t="s">
        <v>888</v>
      </c>
      <c r="I545" s="186" t="s">
        <v>892</v>
      </c>
      <c r="J545" s="186" t="s">
        <v>1372</v>
      </c>
      <c r="K545" s="186" t="s">
        <v>831</v>
      </c>
      <c r="L545" s="186" t="s">
        <v>876</v>
      </c>
      <c r="M545" s="184">
        <v>683.7</v>
      </c>
    </row>
    <row r="546" spans="1:13" ht="12.75">
      <c r="A546" s="186" t="s">
        <v>1430</v>
      </c>
      <c r="B546" s="186" t="s">
        <v>981</v>
      </c>
      <c r="C546" s="186" t="s">
        <v>616</v>
      </c>
      <c r="D546" s="187">
        <v>4013</v>
      </c>
      <c r="E546" s="186" t="s">
        <v>977</v>
      </c>
      <c r="F546" s="186" t="s">
        <v>978</v>
      </c>
      <c r="G546" s="186" t="s">
        <v>613</v>
      </c>
      <c r="H546" s="186" t="s">
        <v>888</v>
      </c>
      <c r="I546" s="186" t="s">
        <v>894</v>
      </c>
      <c r="J546" s="186" t="s">
        <v>1429</v>
      </c>
      <c r="K546" s="186" t="s">
        <v>818</v>
      </c>
      <c r="L546" s="186" t="s">
        <v>891</v>
      </c>
      <c r="M546" s="184">
        <v>393.4</v>
      </c>
    </row>
    <row r="547" spans="1:13" ht="12.75">
      <c r="A547" s="186" t="s">
        <v>1436</v>
      </c>
      <c r="B547" s="186" t="s">
        <v>1074</v>
      </c>
      <c r="C547" s="186" t="s">
        <v>616</v>
      </c>
      <c r="D547" s="187">
        <v>4013</v>
      </c>
      <c r="E547" s="186" t="s">
        <v>977</v>
      </c>
      <c r="F547" s="186" t="s">
        <v>978</v>
      </c>
      <c r="G547" s="186" t="s">
        <v>613</v>
      </c>
      <c r="H547" s="186" t="s">
        <v>888</v>
      </c>
      <c r="I547" s="186" t="s">
        <v>894</v>
      </c>
      <c r="J547" s="186" t="s">
        <v>1429</v>
      </c>
      <c r="K547" s="186" t="s">
        <v>839</v>
      </c>
      <c r="L547" s="186" t="s">
        <v>891</v>
      </c>
      <c r="M547" s="184">
        <v>275.4</v>
      </c>
    </row>
    <row r="548" spans="1:13" ht="12.75">
      <c r="A548" s="186" t="s">
        <v>1434</v>
      </c>
      <c r="B548" s="186" t="s">
        <v>1070</v>
      </c>
      <c r="C548" s="186" t="s">
        <v>616</v>
      </c>
      <c r="D548" s="187">
        <v>4013</v>
      </c>
      <c r="E548" s="186" t="s">
        <v>977</v>
      </c>
      <c r="F548" s="186" t="s">
        <v>978</v>
      </c>
      <c r="G548" s="186" t="s">
        <v>613</v>
      </c>
      <c r="H548" s="186" t="s">
        <v>888</v>
      </c>
      <c r="I548" s="186" t="s">
        <v>894</v>
      </c>
      <c r="J548" s="186" t="s">
        <v>1429</v>
      </c>
      <c r="K548" s="186" t="s">
        <v>817</v>
      </c>
      <c r="L548" s="186" t="s">
        <v>891</v>
      </c>
      <c r="M548" s="184">
        <v>1229.3</v>
      </c>
    </row>
    <row r="549" spans="1:13" ht="12.75">
      <c r="A549" s="186" t="s">
        <v>1437</v>
      </c>
      <c r="B549" s="186" t="s">
        <v>1076</v>
      </c>
      <c r="C549" s="186" t="s">
        <v>616</v>
      </c>
      <c r="D549" s="187">
        <v>4013</v>
      </c>
      <c r="E549" s="186" t="s">
        <v>977</v>
      </c>
      <c r="F549" s="186" t="s">
        <v>978</v>
      </c>
      <c r="G549" s="186" t="s">
        <v>613</v>
      </c>
      <c r="H549" s="186" t="s">
        <v>888</v>
      </c>
      <c r="I549" s="186" t="s">
        <v>894</v>
      </c>
      <c r="J549" s="186" t="s">
        <v>1429</v>
      </c>
      <c r="K549" s="186" t="s">
        <v>816</v>
      </c>
      <c r="L549" s="186" t="s">
        <v>891</v>
      </c>
      <c r="M549" s="184">
        <v>1844</v>
      </c>
    </row>
    <row r="550" spans="1:13" ht="12.75">
      <c r="A550" s="186" t="s">
        <v>1433</v>
      </c>
      <c r="B550" s="186" t="s">
        <v>1068</v>
      </c>
      <c r="C550" s="186" t="s">
        <v>616</v>
      </c>
      <c r="D550" s="187">
        <v>4013</v>
      </c>
      <c r="E550" s="186" t="s">
        <v>977</v>
      </c>
      <c r="F550" s="186" t="s">
        <v>978</v>
      </c>
      <c r="G550" s="186" t="s">
        <v>613</v>
      </c>
      <c r="H550" s="186" t="s">
        <v>888</v>
      </c>
      <c r="I550" s="186" t="s">
        <v>894</v>
      </c>
      <c r="J550" s="186" t="s">
        <v>1429</v>
      </c>
      <c r="K550" s="186" t="s">
        <v>831</v>
      </c>
      <c r="L550" s="186" t="s">
        <v>891</v>
      </c>
      <c r="M550" s="184">
        <v>983.5</v>
      </c>
    </row>
    <row r="551" spans="1:13" ht="12.75">
      <c r="A551" s="186" t="s">
        <v>1432</v>
      </c>
      <c r="B551" s="186" t="s">
        <v>1066</v>
      </c>
      <c r="C551" s="186" t="s">
        <v>616</v>
      </c>
      <c r="D551" s="187">
        <v>4013</v>
      </c>
      <c r="E551" s="186" t="s">
        <v>977</v>
      </c>
      <c r="F551" s="186" t="s">
        <v>978</v>
      </c>
      <c r="G551" s="186" t="s">
        <v>613</v>
      </c>
      <c r="H551" s="186" t="s">
        <v>888</v>
      </c>
      <c r="I551" s="186" t="s">
        <v>894</v>
      </c>
      <c r="J551" s="186" t="s">
        <v>1429</v>
      </c>
      <c r="K551" s="186" t="s">
        <v>818</v>
      </c>
      <c r="L551" s="186" t="s">
        <v>876</v>
      </c>
      <c r="M551" s="184">
        <v>245.9</v>
      </c>
    </row>
    <row r="552" spans="1:13" ht="12.75">
      <c r="A552" s="186" t="s">
        <v>1431</v>
      </c>
      <c r="B552" s="186" t="s">
        <v>1064</v>
      </c>
      <c r="C552" s="186" t="s">
        <v>616</v>
      </c>
      <c r="D552" s="187">
        <v>4013</v>
      </c>
      <c r="E552" s="186" t="s">
        <v>977</v>
      </c>
      <c r="F552" s="186" t="s">
        <v>978</v>
      </c>
      <c r="G552" s="186" t="s">
        <v>613</v>
      </c>
      <c r="H552" s="186" t="s">
        <v>888</v>
      </c>
      <c r="I552" s="186" t="s">
        <v>894</v>
      </c>
      <c r="J552" s="186" t="s">
        <v>1429</v>
      </c>
      <c r="K552" s="186" t="s">
        <v>839</v>
      </c>
      <c r="L552" s="186" t="s">
        <v>876</v>
      </c>
      <c r="M552" s="184">
        <v>172.1</v>
      </c>
    </row>
    <row r="553" spans="1:13" ht="12.75">
      <c r="A553" s="186" t="s">
        <v>1435</v>
      </c>
      <c r="B553" s="186" t="s">
        <v>1072</v>
      </c>
      <c r="C553" s="186" t="s">
        <v>616</v>
      </c>
      <c r="D553" s="187">
        <v>4013</v>
      </c>
      <c r="E553" s="186" t="s">
        <v>977</v>
      </c>
      <c r="F553" s="186" t="s">
        <v>978</v>
      </c>
      <c r="G553" s="186" t="s">
        <v>613</v>
      </c>
      <c r="H553" s="186" t="s">
        <v>888</v>
      </c>
      <c r="I553" s="186" t="s">
        <v>894</v>
      </c>
      <c r="J553" s="186" t="s">
        <v>1429</v>
      </c>
      <c r="K553" s="186" t="s">
        <v>817</v>
      </c>
      <c r="L553" s="186" t="s">
        <v>876</v>
      </c>
      <c r="M553" s="184">
        <v>737.6</v>
      </c>
    </row>
    <row r="554" spans="1:13" ht="12.75">
      <c r="A554" s="186" t="s">
        <v>1438</v>
      </c>
      <c r="B554" s="186" t="s">
        <v>1078</v>
      </c>
      <c r="C554" s="186" t="s">
        <v>616</v>
      </c>
      <c r="D554" s="187">
        <v>4013</v>
      </c>
      <c r="E554" s="186" t="s">
        <v>977</v>
      </c>
      <c r="F554" s="186" t="s">
        <v>978</v>
      </c>
      <c r="G554" s="186" t="s">
        <v>613</v>
      </c>
      <c r="H554" s="186" t="s">
        <v>888</v>
      </c>
      <c r="I554" s="186" t="s">
        <v>894</v>
      </c>
      <c r="J554" s="186" t="s">
        <v>1429</v>
      </c>
      <c r="K554" s="186" t="s">
        <v>816</v>
      </c>
      <c r="L554" s="186" t="s">
        <v>876</v>
      </c>
      <c r="M554" s="184">
        <v>1229.3</v>
      </c>
    </row>
    <row r="555" spans="1:13" ht="12.75">
      <c r="A555" s="186" t="s">
        <v>1428</v>
      </c>
      <c r="B555" s="186" t="s">
        <v>976</v>
      </c>
      <c r="C555" s="186" t="s">
        <v>616</v>
      </c>
      <c r="D555" s="187">
        <v>4013</v>
      </c>
      <c r="E555" s="186" t="s">
        <v>977</v>
      </c>
      <c r="F555" s="186" t="s">
        <v>978</v>
      </c>
      <c r="G555" s="186" t="s">
        <v>613</v>
      </c>
      <c r="H555" s="186" t="s">
        <v>888</v>
      </c>
      <c r="I555" s="186" t="s">
        <v>894</v>
      </c>
      <c r="J555" s="186" t="s">
        <v>1429</v>
      </c>
      <c r="K555" s="186" t="s">
        <v>831</v>
      </c>
      <c r="L555" s="186" t="s">
        <v>876</v>
      </c>
      <c r="M555" s="184">
        <v>614.7</v>
      </c>
    </row>
    <row r="556" spans="1:13" ht="12.75">
      <c r="A556" s="186" t="s">
        <v>1487</v>
      </c>
      <c r="B556" s="186" t="s">
        <v>981</v>
      </c>
      <c r="C556" s="186" t="s">
        <v>616</v>
      </c>
      <c r="D556" s="187">
        <v>4013</v>
      </c>
      <c r="E556" s="186" t="s">
        <v>977</v>
      </c>
      <c r="F556" s="186" t="s">
        <v>978</v>
      </c>
      <c r="G556" s="186" t="s">
        <v>613</v>
      </c>
      <c r="H556" s="186" t="s">
        <v>888</v>
      </c>
      <c r="I556" s="186" t="s">
        <v>896</v>
      </c>
      <c r="J556" s="186" t="s">
        <v>1486</v>
      </c>
      <c r="K556" s="186" t="s">
        <v>818</v>
      </c>
      <c r="L556" s="186" t="s">
        <v>891</v>
      </c>
      <c r="M556" s="184">
        <v>353.3</v>
      </c>
    </row>
    <row r="557" spans="1:13" ht="12.75">
      <c r="A557" s="186" t="s">
        <v>1493</v>
      </c>
      <c r="B557" s="186" t="s">
        <v>1074</v>
      </c>
      <c r="C557" s="186" t="s">
        <v>616</v>
      </c>
      <c r="D557" s="187">
        <v>4013</v>
      </c>
      <c r="E557" s="186" t="s">
        <v>977</v>
      </c>
      <c r="F557" s="186" t="s">
        <v>978</v>
      </c>
      <c r="G557" s="186" t="s">
        <v>613</v>
      </c>
      <c r="H557" s="186" t="s">
        <v>888</v>
      </c>
      <c r="I557" s="186" t="s">
        <v>896</v>
      </c>
      <c r="J557" s="186" t="s">
        <v>1486</v>
      </c>
      <c r="K557" s="186" t="s">
        <v>839</v>
      </c>
      <c r="L557" s="186" t="s">
        <v>891</v>
      </c>
      <c r="M557" s="184">
        <v>247.3</v>
      </c>
    </row>
    <row r="558" spans="1:13" ht="12.75">
      <c r="A558" s="186" t="s">
        <v>1491</v>
      </c>
      <c r="B558" s="186" t="s">
        <v>1070</v>
      </c>
      <c r="C558" s="186" t="s">
        <v>616</v>
      </c>
      <c r="D558" s="187">
        <v>4013</v>
      </c>
      <c r="E558" s="186" t="s">
        <v>977</v>
      </c>
      <c r="F558" s="186" t="s">
        <v>978</v>
      </c>
      <c r="G558" s="186" t="s">
        <v>613</v>
      </c>
      <c r="H558" s="186" t="s">
        <v>888</v>
      </c>
      <c r="I558" s="186" t="s">
        <v>896</v>
      </c>
      <c r="J558" s="186" t="s">
        <v>1486</v>
      </c>
      <c r="K558" s="186" t="s">
        <v>817</v>
      </c>
      <c r="L558" s="186" t="s">
        <v>891</v>
      </c>
      <c r="M558" s="184">
        <v>1104</v>
      </c>
    </row>
    <row r="559" spans="1:13" ht="12.75">
      <c r="A559" s="186" t="s">
        <v>1494</v>
      </c>
      <c r="B559" s="186" t="s">
        <v>1076</v>
      </c>
      <c r="C559" s="186" t="s">
        <v>616</v>
      </c>
      <c r="D559" s="187">
        <v>4013</v>
      </c>
      <c r="E559" s="186" t="s">
        <v>977</v>
      </c>
      <c r="F559" s="186" t="s">
        <v>978</v>
      </c>
      <c r="G559" s="186" t="s">
        <v>613</v>
      </c>
      <c r="H559" s="186" t="s">
        <v>888</v>
      </c>
      <c r="I559" s="186" t="s">
        <v>896</v>
      </c>
      <c r="J559" s="186" t="s">
        <v>1486</v>
      </c>
      <c r="K559" s="186" t="s">
        <v>816</v>
      </c>
      <c r="L559" s="186" t="s">
        <v>891</v>
      </c>
      <c r="M559" s="184">
        <v>1656</v>
      </c>
    </row>
    <row r="560" spans="1:13" ht="12.75">
      <c r="A560" s="186" t="s">
        <v>1490</v>
      </c>
      <c r="B560" s="186" t="s">
        <v>1068</v>
      </c>
      <c r="C560" s="186" t="s">
        <v>616</v>
      </c>
      <c r="D560" s="187">
        <v>4013</v>
      </c>
      <c r="E560" s="186" t="s">
        <v>977</v>
      </c>
      <c r="F560" s="186" t="s">
        <v>978</v>
      </c>
      <c r="G560" s="186" t="s">
        <v>613</v>
      </c>
      <c r="H560" s="186" t="s">
        <v>888</v>
      </c>
      <c r="I560" s="186" t="s">
        <v>896</v>
      </c>
      <c r="J560" s="186" t="s">
        <v>1486</v>
      </c>
      <c r="K560" s="186" t="s">
        <v>831</v>
      </c>
      <c r="L560" s="186" t="s">
        <v>891</v>
      </c>
      <c r="M560" s="184">
        <v>883.2</v>
      </c>
    </row>
    <row r="561" spans="1:13" ht="12.75">
      <c r="A561" s="186" t="s">
        <v>1489</v>
      </c>
      <c r="B561" s="186" t="s">
        <v>1066</v>
      </c>
      <c r="C561" s="186" t="s">
        <v>616</v>
      </c>
      <c r="D561" s="187">
        <v>4013</v>
      </c>
      <c r="E561" s="186" t="s">
        <v>977</v>
      </c>
      <c r="F561" s="186" t="s">
        <v>978</v>
      </c>
      <c r="G561" s="186" t="s">
        <v>613</v>
      </c>
      <c r="H561" s="186" t="s">
        <v>888</v>
      </c>
      <c r="I561" s="186" t="s">
        <v>896</v>
      </c>
      <c r="J561" s="186" t="s">
        <v>1486</v>
      </c>
      <c r="K561" s="186" t="s">
        <v>818</v>
      </c>
      <c r="L561" s="186" t="s">
        <v>876</v>
      </c>
      <c r="M561" s="184">
        <v>220.8</v>
      </c>
    </row>
    <row r="562" spans="1:13" ht="12.75">
      <c r="A562" s="186" t="s">
        <v>1488</v>
      </c>
      <c r="B562" s="186" t="s">
        <v>1064</v>
      </c>
      <c r="C562" s="186" t="s">
        <v>616</v>
      </c>
      <c r="D562" s="187">
        <v>4013</v>
      </c>
      <c r="E562" s="186" t="s">
        <v>977</v>
      </c>
      <c r="F562" s="186" t="s">
        <v>978</v>
      </c>
      <c r="G562" s="186" t="s">
        <v>613</v>
      </c>
      <c r="H562" s="186" t="s">
        <v>888</v>
      </c>
      <c r="I562" s="186" t="s">
        <v>896</v>
      </c>
      <c r="J562" s="186" t="s">
        <v>1486</v>
      </c>
      <c r="K562" s="186" t="s">
        <v>839</v>
      </c>
      <c r="L562" s="186" t="s">
        <v>876</v>
      </c>
      <c r="M562" s="184">
        <v>154.6</v>
      </c>
    </row>
    <row r="563" spans="1:13" ht="12.75">
      <c r="A563" s="186" t="s">
        <v>1492</v>
      </c>
      <c r="B563" s="186" t="s">
        <v>1072</v>
      </c>
      <c r="C563" s="186" t="s">
        <v>616</v>
      </c>
      <c r="D563" s="187">
        <v>4013</v>
      </c>
      <c r="E563" s="186" t="s">
        <v>977</v>
      </c>
      <c r="F563" s="186" t="s">
        <v>978</v>
      </c>
      <c r="G563" s="186" t="s">
        <v>613</v>
      </c>
      <c r="H563" s="186" t="s">
        <v>888</v>
      </c>
      <c r="I563" s="186" t="s">
        <v>896</v>
      </c>
      <c r="J563" s="186" t="s">
        <v>1486</v>
      </c>
      <c r="K563" s="186" t="s">
        <v>817</v>
      </c>
      <c r="L563" s="186" t="s">
        <v>876</v>
      </c>
      <c r="M563" s="184">
        <v>662.4</v>
      </c>
    </row>
    <row r="564" spans="1:13" ht="12.75">
      <c r="A564" s="186" t="s">
        <v>1495</v>
      </c>
      <c r="B564" s="186" t="s">
        <v>1078</v>
      </c>
      <c r="C564" s="186" t="s">
        <v>616</v>
      </c>
      <c r="D564" s="187">
        <v>4013</v>
      </c>
      <c r="E564" s="186" t="s">
        <v>977</v>
      </c>
      <c r="F564" s="186" t="s">
        <v>978</v>
      </c>
      <c r="G564" s="186" t="s">
        <v>613</v>
      </c>
      <c r="H564" s="186" t="s">
        <v>888</v>
      </c>
      <c r="I564" s="186" t="s">
        <v>896</v>
      </c>
      <c r="J564" s="186" t="s">
        <v>1486</v>
      </c>
      <c r="K564" s="186" t="s">
        <v>816</v>
      </c>
      <c r="L564" s="186" t="s">
        <v>876</v>
      </c>
      <c r="M564" s="184">
        <v>1104</v>
      </c>
    </row>
    <row r="565" spans="1:13" ht="12.75">
      <c r="A565" s="186" t="s">
        <v>1485</v>
      </c>
      <c r="B565" s="186" t="s">
        <v>976</v>
      </c>
      <c r="C565" s="186" t="s">
        <v>616</v>
      </c>
      <c r="D565" s="187">
        <v>4013</v>
      </c>
      <c r="E565" s="186" t="s">
        <v>977</v>
      </c>
      <c r="F565" s="186" t="s">
        <v>978</v>
      </c>
      <c r="G565" s="186" t="s">
        <v>613</v>
      </c>
      <c r="H565" s="186" t="s">
        <v>888</v>
      </c>
      <c r="I565" s="186" t="s">
        <v>896</v>
      </c>
      <c r="J565" s="186" t="s">
        <v>1486</v>
      </c>
      <c r="K565" s="186" t="s">
        <v>831</v>
      </c>
      <c r="L565" s="186" t="s">
        <v>876</v>
      </c>
      <c r="M565" s="184">
        <v>552</v>
      </c>
    </row>
    <row r="566" spans="1:13" ht="12.75">
      <c r="A566" s="186" t="s">
        <v>959</v>
      </c>
      <c r="B566" s="186" t="s">
        <v>960</v>
      </c>
      <c r="C566" s="186" t="s">
        <v>616</v>
      </c>
      <c r="D566" s="187">
        <v>4014</v>
      </c>
      <c r="E566" s="186" t="s">
        <v>954</v>
      </c>
      <c r="F566" s="186" t="s">
        <v>955</v>
      </c>
      <c r="G566" s="186" t="s">
        <v>613</v>
      </c>
      <c r="H566" s="186" t="s">
        <v>888</v>
      </c>
      <c r="I566" s="186" t="s">
        <v>901</v>
      </c>
      <c r="J566" s="186" t="s">
        <v>956</v>
      </c>
      <c r="K566" s="186" t="s">
        <v>818</v>
      </c>
      <c r="L566" s="186" t="s">
        <v>891</v>
      </c>
      <c r="M566" s="184">
        <v>1312</v>
      </c>
    </row>
    <row r="567" spans="1:13" ht="12.75">
      <c r="A567" s="186" t="s">
        <v>952</v>
      </c>
      <c r="B567" s="186" t="s">
        <v>953</v>
      </c>
      <c r="C567" s="186" t="s">
        <v>616</v>
      </c>
      <c r="D567" s="187">
        <v>4014</v>
      </c>
      <c r="E567" s="186" t="s">
        <v>954</v>
      </c>
      <c r="F567" s="186" t="s">
        <v>955</v>
      </c>
      <c r="G567" s="186" t="s">
        <v>613</v>
      </c>
      <c r="H567" s="186" t="s">
        <v>888</v>
      </c>
      <c r="I567" s="186" t="s">
        <v>901</v>
      </c>
      <c r="J567" s="186" t="s">
        <v>956</v>
      </c>
      <c r="K567" s="186" t="s">
        <v>839</v>
      </c>
      <c r="L567" s="186" t="s">
        <v>891</v>
      </c>
      <c r="M567" s="184">
        <v>918.4</v>
      </c>
    </row>
    <row r="568" spans="1:13" ht="12.75">
      <c r="A568" s="186" t="s">
        <v>965</v>
      </c>
      <c r="B568" s="186" t="s">
        <v>966</v>
      </c>
      <c r="C568" s="186" t="s">
        <v>616</v>
      </c>
      <c r="D568" s="187">
        <v>4014</v>
      </c>
      <c r="E568" s="186" t="s">
        <v>954</v>
      </c>
      <c r="F568" s="186" t="s">
        <v>955</v>
      </c>
      <c r="G568" s="186" t="s">
        <v>613</v>
      </c>
      <c r="H568" s="186" t="s">
        <v>888</v>
      </c>
      <c r="I568" s="186" t="s">
        <v>901</v>
      </c>
      <c r="J568" s="186" t="s">
        <v>956</v>
      </c>
      <c r="K568" s="186" t="s">
        <v>817</v>
      </c>
      <c r="L568" s="186" t="s">
        <v>891</v>
      </c>
      <c r="M568" s="184">
        <v>4100</v>
      </c>
    </row>
    <row r="569" spans="1:13" ht="12.75">
      <c r="A569" s="186" t="s">
        <v>969</v>
      </c>
      <c r="B569" s="186" t="s">
        <v>970</v>
      </c>
      <c r="C569" s="186" t="s">
        <v>616</v>
      </c>
      <c r="D569" s="187">
        <v>4014</v>
      </c>
      <c r="E569" s="186" t="s">
        <v>954</v>
      </c>
      <c r="F569" s="186" t="s">
        <v>955</v>
      </c>
      <c r="G569" s="186" t="s">
        <v>613</v>
      </c>
      <c r="H569" s="186" t="s">
        <v>888</v>
      </c>
      <c r="I569" s="186" t="s">
        <v>901</v>
      </c>
      <c r="J569" s="186" t="s">
        <v>956</v>
      </c>
      <c r="K569" s="186" t="s">
        <v>816</v>
      </c>
      <c r="L569" s="186" t="s">
        <v>891</v>
      </c>
      <c r="M569" s="184">
        <v>6150</v>
      </c>
    </row>
    <row r="570" spans="1:13" ht="12.75">
      <c r="A570" s="186" t="s">
        <v>963</v>
      </c>
      <c r="B570" s="186" t="s">
        <v>964</v>
      </c>
      <c r="C570" s="186" t="s">
        <v>616</v>
      </c>
      <c r="D570" s="187">
        <v>4014</v>
      </c>
      <c r="E570" s="186" t="s">
        <v>954</v>
      </c>
      <c r="F570" s="186" t="s">
        <v>955</v>
      </c>
      <c r="G570" s="186" t="s">
        <v>613</v>
      </c>
      <c r="H570" s="186" t="s">
        <v>888</v>
      </c>
      <c r="I570" s="186" t="s">
        <v>901</v>
      </c>
      <c r="J570" s="186" t="s">
        <v>956</v>
      </c>
      <c r="K570" s="186" t="s">
        <v>831</v>
      </c>
      <c r="L570" s="186" t="s">
        <v>891</v>
      </c>
      <c r="M570" s="184">
        <v>3280</v>
      </c>
    </row>
    <row r="571" spans="1:13" ht="12.75">
      <c r="A571" s="186" t="s">
        <v>961</v>
      </c>
      <c r="B571" s="186" t="s">
        <v>962</v>
      </c>
      <c r="C571" s="186" t="s">
        <v>616</v>
      </c>
      <c r="D571" s="187">
        <v>4014</v>
      </c>
      <c r="E571" s="186" t="s">
        <v>954</v>
      </c>
      <c r="F571" s="186" t="s">
        <v>955</v>
      </c>
      <c r="G571" s="186" t="s">
        <v>613</v>
      </c>
      <c r="H571" s="186" t="s">
        <v>888</v>
      </c>
      <c r="I571" s="186" t="s">
        <v>901</v>
      </c>
      <c r="J571" s="186" t="s">
        <v>956</v>
      </c>
      <c r="K571" s="186" t="s">
        <v>818</v>
      </c>
      <c r="L571" s="186" t="s">
        <v>876</v>
      </c>
      <c r="M571" s="184">
        <v>820</v>
      </c>
    </row>
    <row r="572" spans="1:13" ht="12.75">
      <c r="A572" s="186" t="s">
        <v>957</v>
      </c>
      <c r="B572" s="186" t="s">
        <v>958</v>
      </c>
      <c r="C572" s="186" t="s">
        <v>616</v>
      </c>
      <c r="D572" s="187">
        <v>4014</v>
      </c>
      <c r="E572" s="186" t="s">
        <v>954</v>
      </c>
      <c r="F572" s="186" t="s">
        <v>955</v>
      </c>
      <c r="G572" s="186" t="s">
        <v>613</v>
      </c>
      <c r="H572" s="186" t="s">
        <v>888</v>
      </c>
      <c r="I572" s="186" t="s">
        <v>901</v>
      </c>
      <c r="J572" s="186" t="s">
        <v>956</v>
      </c>
      <c r="K572" s="186" t="s">
        <v>839</v>
      </c>
      <c r="L572" s="186" t="s">
        <v>876</v>
      </c>
      <c r="M572" s="184">
        <v>574</v>
      </c>
    </row>
    <row r="573" spans="1:13" ht="12.75">
      <c r="A573" s="186" t="s">
        <v>967</v>
      </c>
      <c r="B573" s="186" t="s">
        <v>968</v>
      </c>
      <c r="C573" s="186" t="s">
        <v>616</v>
      </c>
      <c r="D573" s="187">
        <v>4014</v>
      </c>
      <c r="E573" s="186" t="s">
        <v>954</v>
      </c>
      <c r="F573" s="186" t="s">
        <v>955</v>
      </c>
      <c r="G573" s="186" t="s">
        <v>613</v>
      </c>
      <c r="H573" s="186" t="s">
        <v>888</v>
      </c>
      <c r="I573" s="186" t="s">
        <v>901</v>
      </c>
      <c r="J573" s="186" t="s">
        <v>956</v>
      </c>
      <c r="K573" s="186" t="s">
        <v>817</v>
      </c>
      <c r="L573" s="186" t="s">
        <v>876</v>
      </c>
      <c r="M573" s="184">
        <v>2460</v>
      </c>
    </row>
    <row r="574" spans="1:13" ht="12.75">
      <c r="A574" s="186" t="s">
        <v>971</v>
      </c>
      <c r="B574" s="186" t="s">
        <v>972</v>
      </c>
      <c r="C574" s="186" t="s">
        <v>616</v>
      </c>
      <c r="D574" s="187">
        <v>4014</v>
      </c>
      <c r="E574" s="186" t="s">
        <v>954</v>
      </c>
      <c r="F574" s="186" t="s">
        <v>955</v>
      </c>
      <c r="G574" s="186" t="s">
        <v>613</v>
      </c>
      <c r="H574" s="186" t="s">
        <v>888</v>
      </c>
      <c r="I574" s="186" t="s">
        <v>901</v>
      </c>
      <c r="J574" s="186" t="s">
        <v>956</v>
      </c>
      <c r="K574" s="186" t="s">
        <v>816</v>
      </c>
      <c r="L574" s="186" t="s">
        <v>876</v>
      </c>
      <c r="M574" s="184">
        <v>4100</v>
      </c>
    </row>
    <row r="575" spans="1:13" ht="12.75">
      <c r="A575" s="186" t="s">
        <v>973</v>
      </c>
      <c r="B575" s="186" t="s">
        <v>974</v>
      </c>
      <c r="C575" s="186" t="s">
        <v>616</v>
      </c>
      <c r="D575" s="187">
        <v>4014</v>
      </c>
      <c r="E575" s="186" t="s">
        <v>954</v>
      </c>
      <c r="F575" s="186" t="s">
        <v>955</v>
      </c>
      <c r="G575" s="186" t="s">
        <v>613</v>
      </c>
      <c r="H575" s="186" t="s">
        <v>888</v>
      </c>
      <c r="I575" s="186" t="s">
        <v>901</v>
      </c>
      <c r="J575" s="186" t="s">
        <v>956</v>
      </c>
      <c r="K575" s="186" t="s">
        <v>831</v>
      </c>
      <c r="L575" s="186" t="s">
        <v>876</v>
      </c>
      <c r="M575" s="184">
        <v>2050</v>
      </c>
    </row>
    <row r="576" spans="1:13" ht="12.75">
      <c r="A576" s="186" t="s">
        <v>1131</v>
      </c>
      <c r="B576" s="186" t="s">
        <v>960</v>
      </c>
      <c r="C576" s="186" t="s">
        <v>616</v>
      </c>
      <c r="D576" s="187">
        <v>4014</v>
      </c>
      <c r="E576" s="186" t="s">
        <v>954</v>
      </c>
      <c r="F576" s="186" t="s">
        <v>955</v>
      </c>
      <c r="G576" s="186" t="s">
        <v>613</v>
      </c>
      <c r="H576" s="186" t="s">
        <v>888</v>
      </c>
      <c r="I576" s="186" t="s">
        <v>1102</v>
      </c>
      <c r="J576" s="186" t="s">
        <v>1129</v>
      </c>
      <c r="K576" s="186" t="s">
        <v>818</v>
      </c>
      <c r="L576" s="186" t="s">
        <v>891</v>
      </c>
      <c r="M576" s="184">
        <v>1193</v>
      </c>
    </row>
    <row r="577" spans="1:13" ht="12.75">
      <c r="A577" s="186" t="s">
        <v>1128</v>
      </c>
      <c r="B577" s="186" t="s">
        <v>953</v>
      </c>
      <c r="C577" s="186" t="s">
        <v>616</v>
      </c>
      <c r="D577" s="187">
        <v>4014</v>
      </c>
      <c r="E577" s="186" t="s">
        <v>954</v>
      </c>
      <c r="F577" s="186" t="s">
        <v>955</v>
      </c>
      <c r="G577" s="186" t="s">
        <v>613</v>
      </c>
      <c r="H577" s="186" t="s">
        <v>888</v>
      </c>
      <c r="I577" s="186" t="s">
        <v>1102</v>
      </c>
      <c r="J577" s="186" t="s">
        <v>1129</v>
      </c>
      <c r="K577" s="186" t="s">
        <v>839</v>
      </c>
      <c r="L577" s="186" t="s">
        <v>891</v>
      </c>
      <c r="M577" s="184">
        <v>835.1</v>
      </c>
    </row>
    <row r="578" spans="1:13" ht="12.75">
      <c r="A578" s="186" t="s">
        <v>1134</v>
      </c>
      <c r="B578" s="186" t="s">
        <v>966</v>
      </c>
      <c r="C578" s="186" t="s">
        <v>616</v>
      </c>
      <c r="D578" s="187">
        <v>4014</v>
      </c>
      <c r="E578" s="186" t="s">
        <v>954</v>
      </c>
      <c r="F578" s="186" t="s">
        <v>955</v>
      </c>
      <c r="G578" s="186" t="s">
        <v>613</v>
      </c>
      <c r="H578" s="186" t="s">
        <v>888</v>
      </c>
      <c r="I578" s="186" t="s">
        <v>1102</v>
      </c>
      <c r="J578" s="186" t="s">
        <v>1129</v>
      </c>
      <c r="K578" s="186" t="s">
        <v>817</v>
      </c>
      <c r="L578" s="186" t="s">
        <v>891</v>
      </c>
      <c r="M578" s="184">
        <v>3728.1</v>
      </c>
    </row>
    <row r="579" spans="1:13" ht="12.75">
      <c r="A579" s="186" t="s">
        <v>1136</v>
      </c>
      <c r="B579" s="186" t="s">
        <v>970</v>
      </c>
      <c r="C579" s="186" t="s">
        <v>616</v>
      </c>
      <c r="D579" s="187">
        <v>4014</v>
      </c>
      <c r="E579" s="186" t="s">
        <v>954</v>
      </c>
      <c r="F579" s="186" t="s">
        <v>955</v>
      </c>
      <c r="G579" s="186" t="s">
        <v>613</v>
      </c>
      <c r="H579" s="186" t="s">
        <v>888</v>
      </c>
      <c r="I579" s="186" t="s">
        <v>1102</v>
      </c>
      <c r="J579" s="186" t="s">
        <v>1129</v>
      </c>
      <c r="K579" s="186" t="s">
        <v>816</v>
      </c>
      <c r="L579" s="186" t="s">
        <v>891</v>
      </c>
      <c r="M579" s="184">
        <v>5592.2</v>
      </c>
    </row>
    <row r="580" spans="1:13" ht="12.75">
      <c r="A580" s="186" t="s">
        <v>1133</v>
      </c>
      <c r="B580" s="186" t="s">
        <v>964</v>
      </c>
      <c r="C580" s="186" t="s">
        <v>616</v>
      </c>
      <c r="D580" s="187">
        <v>4014</v>
      </c>
      <c r="E580" s="186" t="s">
        <v>954</v>
      </c>
      <c r="F580" s="186" t="s">
        <v>955</v>
      </c>
      <c r="G580" s="186" t="s">
        <v>613</v>
      </c>
      <c r="H580" s="186" t="s">
        <v>888</v>
      </c>
      <c r="I580" s="186" t="s">
        <v>1102</v>
      </c>
      <c r="J580" s="186" t="s">
        <v>1129</v>
      </c>
      <c r="K580" s="186" t="s">
        <v>831</v>
      </c>
      <c r="L580" s="186" t="s">
        <v>891</v>
      </c>
      <c r="M580" s="184">
        <v>2982.5</v>
      </c>
    </row>
    <row r="581" spans="1:13" ht="12.75">
      <c r="A581" s="186" t="s">
        <v>1132</v>
      </c>
      <c r="B581" s="186" t="s">
        <v>962</v>
      </c>
      <c r="C581" s="186" t="s">
        <v>616</v>
      </c>
      <c r="D581" s="187">
        <v>4014</v>
      </c>
      <c r="E581" s="186" t="s">
        <v>954</v>
      </c>
      <c r="F581" s="186" t="s">
        <v>955</v>
      </c>
      <c r="G581" s="186" t="s">
        <v>613</v>
      </c>
      <c r="H581" s="186" t="s">
        <v>888</v>
      </c>
      <c r="I581" s="186" t="s">
        <v>1102</v>
      </c>
      <c r="J581" s="186" t="s">
        <v>1129</v>
      </c>
      <c r="K581" s="186" t="s">
        <v>818</v>
      </c>
      <c r="L581" s="186" t="s">
        <v>876</v>
      </c>
      <c r="M581" s="184">
        <v>745.6</v>
      </c>
    </row>
    <row r="582" spans="1:13" ht="12.75">
      <c r="A582" s="186" t="s">
        <v>1130</v>
      </c>
      <c r="B582" s="186" t="s">
        <v>958</v>
      </c>
      <c r="C582" s="186" t="s">
        <v>616</v>
      </c>
      <c r="D582" s="187">
        <v>4014</v>
      </c>
      <c r="E582" s="186" t="s">
        <v>954</v>
      </c>
      <c r="F582" s="186" t="s">
        <v>955</v>
      </c>
      <c r="G582" s="186" t="s">
        <v>613</v>
      </c>
      <c r="H582" s="186" t="s">
        <v>888</v>
      </c>
      <c r="I582" s="186" t="s">
        <v>1102</v>
      </c>
      <c r="J582" s="186" t="s">
        <v>1129</v>
      </c>
      <c r="K582" s="186" t="s">
        <v>839</v>
      </c>
      <c r="L582" s="186" t="s">
        <v>876</v>
      </c>
      <c r="M582" s="184">
        <v>521.9</v>
      </c>
    </row>
    <row r="583" spans="1:13" ht="12.75">
      <c r="A583" s="186" t="s">
        <v>1135</v>
      </c>
      <c r="B583" s="186" t="s">
        <v>968</v>
      </c>
      <c r="C583" s="186" t="s">
        <v>616</v>
      </c>
      <c r="D583" s="187">
        <v>4014</v>
      </c>
      <c r="E583" s="186" t="s">
        <v>954</v>
      </c>
      <c r="F583" s="186" t="s">
        <v>955</v>
      </c>
      <c r="G583" s="186" t="s">
        <v>613</v>
      </c>
      <c r="H583" s="186" t="s">
        <v>888</v>
      </c>
      <c r="I583" s="186" t="s">
        <v>1102</v>
      </c>
      <c r="J583" s="186" t="s">
        <v>1129</v>
      </c>
      <c r="K583" s="186" t="s">
        <v>817</v>
      </c>
      <c r="L583" s="186" t="s">
        <v>876</v>
      </c>
      <c r="M583" s="184">
        <v>2236.9</v>
      </c>
    </row>
    <row r="584" spans="1:13" ht="12.75">
      <c r="A584" s="186" t="s">
        <v>1137</v>
      </c>
      <c r="B584" s="186" t="s">
        <v>972</v>
      </c>
      <c r="C584" s="186" t="s">
        <v>616</v>
      </c>
      <c r="D584" s="187">
        <v>4014</v>
      </c>
      <c r="E584" s="186" t="s">
        <v>954</v>
      </c>
      <c r="F584" s="186" t="s">
        <v>955</v>
      </c>
      <c r="G584" s="186" t="s">
        <v>613</v>
      </c>
      <c r="H584" s="186" t="s">
        <v>888</v>
      </c>
      <c r="I584" s="186" t="s">
        <v>1102</v>
      </c>
      <c r="J584" s="186" t="s">
        <v>1129</v>
      </c>
      <c r="K584" s="186" t="s">
        <v>816</v>
      </c>
      <c r="L584" s="186" t="s">
        <v>876</v>
      </c>
      <c r="M584" s="184">
        <v>3728.1</v>
      </c>
    </row>
    <row r="585" spans="1:13" ht="12.75">
      <c r="A585" s="186" t="s">
        <v>1138</v>
      </c>
      <c r="B585" s="186" t="s">
        <v>974</v>
      </c>
      <c r="C585" s="186" t="s">
        <v>616</v>
      </c>
      <c r="D585" s="187">
        <v>4014</v>
      </c>
      <c r="E585" s="186" t="s">
        <v>954</v>
      </c>
      <c r="F585" s="186" t="s">
        <v>955</v>
      </c>
      <c r="G585" s="186" t="s">
        <v>613</v>
      </c>
      <c r="H585" s="186" t="s">
        <v>888</v>
      </c>
      <c r="I585" s="186" t="s">
        <v>1102</v>
      </c>
      <c r="J585" s="186" t="s">
        <v>1129</v>
      </c>
      <c r="K585" s="186" t="s">
        <v>831</v>
      </c>
      <c r="L585" s="186" t="s">
        <v>876</v>
      </c>
      <c r="M585" s="184">
        <v>1864.1</v>
      </c>
    </row>
    <row r="586" spans="1:13" ht="12.75">
      <c r="A586" s="186" t="s">
        <v>1190</v>
      </c>
      <c r="B586" s="186" t="s">
        <v>960</v>
      </c>
      <c r="C586" s="186" t="s">
        <v>616</v>
      </c>
      <c r="D586" s="187">
        <v>4014</v>
      </c>
      <c r="E586" s="186" t="s">
        <v>954</v>
      </c>
      <c r="F586" s="186" t="s">
        <v>955</v>
      </c>
      <c r="G586" s="186" t="s">
        <v>613</v>
      </c>
      <c r="H586" s="186" t="s">
        <v>888</v>
      </c>
      <c r="I586" s="186" t="s">
        <v>1161</v>
      </c>
      <c r="J586" s="186" t="s">
        <v>1188</v>
      </c>
      <c r="K586" s="186" t="s">
        <v>818</v>
      </c>
      <c r="L586" s="186" t="s">
        <v>891</v>
      </c>
      <c r="M586" s="184">
        <v>1091.6</v>
      </c>
    </row>
    <row r="587" spans="1:13" ht="12.75">
      <c r="A587" s="186" t="s">
        <v>1187</v>
      </c>
      <c r="B587" s="186" t="s">
        <v>953</v>
      </c>
      <c r="C587" s="186" t="s">
        <v>616</v>
      </c>
      <c r="D587" s="187">
        <v>4014</v>
      </c>
      <c r="E587" s="186" t="s">
        <v>954</v>
      </c>
      <c r="F587" s="186" t="s">
        <v>955</v>
      </c>
      <c r="G587" s="186" t="s">
        <v>613</v>
      </c>
      <c r="H587" s="186" t="s">
        <v>888</v>
      </c>
      <c r="I587" s="186" t="s">
        <v>1161</v>
      </c>
      <c r="J587" s="186" t="s">
        <v>1188</v>
      </c>
      <c r="K587" s="186" t="s">
        <v>839</v>
      </c>
      <c r="L587" s="186" t="s">
        <v>891</v>
      </c>
      <c r="M587" s="184">
        <v>764.1</v>
      </c>
    </row>
    <row r="588" spans="1:13" ht="12.75">
      <c r="A588" s="186" t="s">
        <v>1193</v>
      </c>
      <c r="B588" s="186" t="s">
        <v>966</v>
      </c>
      <c r="C588" s="186" t="s">
        <v>616</v>
      </c>
      <c r="D588" s="187">
        <v>4014</v>
      </c>
      <c r="E588" s="186" t="s">
        <v>954</v>
      </c>
      <c r="F588" s="186" t="s">
        <v>955</v>
      </c>
      <c r="G588" s="186" t="s">
        <v>613</v>
      </c>
      <c r="H588" s="186" t="s">
        <v>888</v>
      </c>
      <c r="I588" s="186" t="s">
        <v>1161</v>
      </c>
      <c r="J588" s="186" t="s">
        <v>1188</v>
      </c>
      <c r="K588" s="186" t="s">
        <v>817</v>
      </c>
      <c r="L588" s="186" t="s">
        <v>891</v>
      </c>
      <c r="M588" s="184">
        <v>3411.2</v>
      </c>
    </row>
    <row r="589" spans="1:13" ht="12.75">
      <c r="A589" s="186" t="s">
        <v>1195</v>
      </c>
      <c r="B589" s="186" t="s">
        <v>970</v>
      </c>
      <c r="C589" s="186" t="s">
        <v>616</v>
      </c>
      <c r="D589" s="187">
        <v>4014</v>
      </c>
      <c r="E589" s="186" t="s">
        <v>954</v>
      </c>
      <c r="F589" s="186" t="s">
        <v>955</v>
      </c>
      <c r="G589" s="186" t="s">
        <v>613</v>
      </c>
      <c r="H589" s="186" t="s">
        <v>888</v>
      </c>
      <c r="I589" s="186" t="s">
        <v>1161</v>
      </c>
      <c r="J589" s="186" t="s">
        <v>1188</v>
      </c>
      <c r="K589" s="186" t="s">
        <v>816</v>
      </c>
      <c r="L589" s="186" t="s">
        <v>891</v>
      </c>
      <c r="M589" s="184">
        <v>5116.8</v>
      </c>
    </row>
    <row r="590" spans="1:13" ht="12.75">
      <c r="A590" s="186" t="s">
        <v>1192</v>
      </c>
      <c r="B590" s="186" t="s">
        <v>964</v>
      </c>
      <c r="C590" s="186" t="s">
        <v>616</v>
      </c>
      <c r="D590" s="187">
        <v>4014</v>
      </c>
      <c r="E590" s="186" t="s">
        <v>954</v>
      </c>
      <c r="F590" s="186" t="s">
        <v>955</v>
      </c>
      <c r="G590" s="186" t="s">
        <v>613</v>
      </c>
      <c r="H590" s="186" t="s">
        <v>888</v>
      </c>
      <c r="I590" s="186" t="s">
        <v>1161</v>
      </c>
      <c r="J590" s="186" t="s">
        <v>1188</v>
      </c>
      <c r="K590" s="186" t="s">
        <v>831</v>
      </c>
      <c r="L590" s="186" t="s">
        <v>891</v>
      </c>
      <c r="M590" s="184">
        <v>2729</v>
      </c>
    </row>
    <row r="591" spans="1:13" ht="12.75">
      <c r="A591" s="186" t="s">
        <v>1191</v>
      </c>
      <c r="B591" s="186" t="s">
        <v>962</v>
      </c>
      <c r="C591" s="186" t="s">
        <v>616</v>
      </c>
      <c r="D591" s="187">
        <v>4014</v>
      </c>
      <c r="E591" s="186" t="s">
        <v>954</v>
      </c>
      <c r="F591" s="186" t="s">
        <v>955</v>
      </c>
      <c r="G591" s="186" t="s">
        <v>613</v>
      </c>
      <c r="H591" s="186" t="s">
        <v>888</v>
      </c>
      <c r="I591" s="186" t="s">
        <v>1161</v>
      </c>
      <c r="J591" s="186" t="s">
        <v>1188</v>
      </c>
      <c r="K591" s="186" t="s">
        <v>818</v>
      </c>
      <c r="L591" s="186" t="s">
        <v>876</v>
      </c>
      <c r="M591" s="184">
        <v>682.2</v>
      </c>
    </row>
    <row r="592" spans="1:13" ht="12.75">
      <c r="A592" s="186" t="s">
        <v>1189</v>
      </c>
      <c r="B592" s="186" t="s">
        <v>958</v>
      </c>
      <c r="C592" s="186" t="s">
        <v>616</v>
      </c>
      <c r="D592" s="187">
        <v>4014</v>
      </c>
      <c r="E592" s="186" t="s">
        <v>954</v>
      </c>
      <c r="F592" s="186" t="s">
        <v>955</v>
      </c>
      <c r="G592" s="186" t="s">
        <v>613</v>
      </c>
      <c r="H592" s="186" t="s">
        <v>888</v>
      </c>
      <c r="I592" s="186" t="s">
        <v>1161</v>
      </c>
      <c r="J592" s="186" t="s">
        <v>1188</v>
      </c>
      <c r="K592" s="186" t="s">
        <v>839</v>
      </c>
      <c r="L592" s="186" t="s">
        <v>876</v>
      </c>
      <c r="M592" s="184">
        <v>477.6</v>
      </c>
    </row>
    <row r="593" spans="1:13" ht="12.75">
      <c r="A593" s="186" t="s">
        <v>1194</v>
      </c>
      <c r="B593" s="186" t="s">
        <v>968</v>
      </c>
      <c r="C593" s="186" t="s">
        <v>616</v>
      </c>
      <c r="D593" s="187">
        <v>4014</v>
      </c>
      <c r="E593" s="186" t="s">
        <v>954</v>
      </c>
      <c r="F593" s="186" t="s">
        <v>955</v>
      </c>
      <c r="G593" s="186" t="s">
        <v>613</v>
      </c>
      <c r="H593" s="186" t="s">
        <v>888</v>
      </c>
      <c r="I593" s="186" t="s">
        <v>1161</v>
      </c>
      <c r="J593" s="186" t="s">
        <v>1188</v>
      </c>
      <c r="K593" s="186" t="s">
        <v>817</v>
      </c>
      <c r="L593" s="186" t="s">
        <v>876</v>
      </c>
      <c r="M593" s="184">
        <v>2046.7</v>
      </c>
    </row>
    <row r="594" spans="1:13" ht="12.75">
      <c r="A594" s="186" t="s">
        <v>1196</v>
      </c>
      <c r="B594" s="186" t="s">
        <v>972</v>
      </c>
      <c r="C594" s="186" t="s">
        <v>616</v>
      </c>
      <c r="D594" s="187">
        <v>4014</v>
      </c>
      <c r="E594" s="186" t="s">
        <v>954</v>
      </c>
      <c r="F594" s="186" t="s">
        <v>955</v>
      </c>
      <c r="G594" s="186" t="s">
        <v>613</v>
      </c>
      <c r="H594" s="186" t="s">
        <v>888</v>
      </c>
      <c r="I594" s="186" t="s">
        <v>1161</v>
      </c>
      <c r="J594" s="186" t="s">
        <v>1188</v>
      </c>
      <c r="K594" s="186" t="s">
        <v>816</v>
      </c>
      <c r="L594" s="186" t="s">
        <v>876</v>
      </c>
      <c r="M594" s="184">
        <v>3411.2</v>
      </c>
    </row>
    <row r="595" spans="1:13" ht="12.75">
      <c r="A595" s="186" t="s">
        <v>1197</v>
      </c>
      <c r="B595" s="186" t="s">
        <v>974</v>
      </c>
      <c r="C595" s="186" t="s">
        <v>616</v>
      </c>
      <c r="D595" s="187">
        <v>4014</v>
      </c>
      <c r="E595" s="186" t="s">
        <v>954</v>
      </c>
      <c r="F595" s="186" t="s">
        <v>955</v>
      </c>
      <c r="G595" s="186" t="s">
        <v>613</v>
      </c>
      <c r="H595" s="186" t="s">
        <v>888</v>
      </c>
      <c r="I595" s="186" t="s">
        <v>1161</v>
      </c>
      <c r="J595" s="186" t="s">
        <v>1188</v>
      </c>
      <c r="K595" s="186" t="s">
        <v>831</v>
      </c>
      <c r="L595" s="186" t="s">
        <v>876</v>
      </c>
      <c r="M595" s="184">
        <v>1705.6</v>
      </c>
    </row>
    <row r="596" spans="1:13" ht="12.75">
      <c r="A596" s="186" t="s">
        <v>1249</v>
      </c>
      <c r="B596" s="186" t="s">
        <v>960</v>
      </c>
      <c r="C596" s="186" t="s">
        <v>616</v>
      </c>
      <c r="D596" s="187">
        <v>4014</v>
      </c>
      <c r="E596" s="186" t="s">
        <v>954</v>
      </c>
      <c r="F596" s="186" t="s">
        <v>955</v>
      </c>
      <c r="G596" s="186" t="s">
        <v>613</v>
      </c>
      <c r="H596" s="186" t="s">
        <v>888</v>
      </c>
      <c r="I596" s="186" t="s">
        <v>1220</v>
      </c>
      <c r="J596" s="186" t="s">
        <v>1247</v>
      </c>
      <c r="K596" s="186" t="s">
        <v>818</v>
      </c>
      <c r="L596" s="186" t="s">
        <v>891</v>
      </c>
      <c r="M596" s="184">
        <v>996.5</v>
      </c>
    </row>
    <row r="597" spans="1:13" ht="12.75">
      <c r="A597" s="186" t="s">
        <v>1246</v>
      </c>
      <c r="B597" s="186" t="s">
        <v>953</v>
      </c>
      <c r="C597" s="186" t="s">
        <v>616</v>
      </c>
      <c r="D597" s="187">
        <v>4014</v>
      </c>
      <c r="E597" s="186" t="s">
        <v>954</v>
      </c>
      <c r="F597" s="186" t="s">
        <v>955</v>
      </c>
      <c r="G597" s="186" t="s">
        <v>613</v>
      </c>
      <c r="H597" s="186" t="s">
        <v>888</v>
      </c>
      <c r="I597" s="186" t="s">
        <v>1220</v>
      </c>
      <c r="J597" s="186" t="s">
        <v>1247</v>
      </c>
      <c r="K597" s="186" t="s">
        <v>839</v>
      </c>
      <c r="L597" s="186" t="s">
        <v>891</v>
      </c>
      <c r="M597" s="184">
        <v>697.5</v>
      </c>
    </row>
    <row r="598" spans="1:13" ht="12.75">
      <c r="A598" s="186" t="s">
        <v>1252</v>
      </c>
      <c r="B598" s="186" t="s">
        <v>966</v>
      </c>
      <c r="C598" s="186" t="s">
        <v>616</v>
      </c>
      <c r="D598" s="187">
        <v>4014</v>
      </c>
      <c r="E598" s="186" t="s">
        <v>954</v>
      </c>
      <c r="F598" s="186" t="s">
        <v>955</v>
      </c>
      <c r="G598" s="186" t="s">
        <v>613</v>
      </c>
      <c r="H598" s="186" t="s">
        <v>888</v>
      </c>
      <c r="I598" s="186" t="s">
        <v>1220</v>
      </c>
      <c r="J598" s="186" t="s">
        <v>1247</v>
      </c>
      <c r="K598" s="186" t="s">
        <v>817</v>
      </c>
      <c r="L598" s="186" t="s">
        <v>891</v>
      </c>
      <c r="M598" s="184">
        <v>3114</v>
      </c>
    </row>
    <row r="599" spans="1:13" ht="12.75">
      <c r="A599" s="186" t="s">
        <v>1254</v>
      </c>
      <c r="B599" s="186" t="s">
        <v>970</v>
      </c>
      <c r="C599" s="186" t="s">
        <v>616</v>
      </c>
      <c r="D599" s="187">
        <v>4014</v>
      </c>
      <c r="E599" s="186" t="s">
        <v>954</v>
      </c>
      <c r="F599" s="186" t="s">
        <v>955</v>
      </c>
      <c r="G599" s="186" t="s">
        <v>613</v>
      </c>
      <c r="H599" s="186" t="s">
        <v>888</v>
      </c>
      <c r="I599" s="186" t="s">
        <v>1220</v>
      </c>
      <c r="J599" s="186" t="s">
        <v>1247</v>
      </c>
      <c r="K599" s="186" t="s">
        <v>816</v>
      </c>
      <c r="L599" s="186" t="s">
        <v>891</v>
      </c>
      <c r="M599" s="184">
        <v>4670.9</v>
      </c>
    </row>
    <row r="600" spans="1:13" ht="12.75">
      <c r="A600" s="186" t="s">
        <v>1251</v>
      </c>
      <c r="B600" s="186" t="s">
        <v>964</v>
      </c>
      <c r="C600" s="186" t="s">
        <v>616</v>
      </c>
      <c r="D600" s="187">
        <v>4014</v>
      </c>
      <c r="E600" s="186" t="s">
        <v>954</v>
      </c>
      <c r="F600" s="186" t="s">
        <v>955</v>
      </c>
      <c r="G600" s="186" t="s">
        <v>613</v>
      </c>
      <c r="H600" s="186" t="s">
        <v>888</v>
      </c>
      <c r="I600" s="186" t="s">
        <v>1220</v>
      </c>
      <c r="J600" s="186" t="s">
        <v>1247</v>
      </c>
      <c r="K600" s="186" t="s">
        <v>831</v>
      </c>
      <c r="L600" s="186" t="s">
        <v>891</v>
      </c>
      <c r="M600" s="184">
        <v>2491.2</v>
      </c>
    </row>
    <row r="601" spans="1:13" ht="12.75">
      <c r="A601" s="186" t="s">
        <v>1250</v>
      </c>
      <c r="B601" s="186" t="s">
        <v>962</v>
      </c>
      <c r="C601" s="186" t="s">
        <v>616</v>
      </c>
      <c r="D601" s="187">
        <v>4014</v>
      </c>
      <c r="E601" s="186" t="s">
        <v>954</v>
      </c>
      <c r="F601" s="186" t="s">
        <v>955</v>
      </c>
      <c r="G601" s="186" t="s">
        <v>613</v>
      </c>
      <c r="H601" s="186" t="s">
        <v>888</v>
      </c>
      <c r="I601" s="186" t="s">
        <v>1220</v>
      </c>
      <c r="J601" s="186" t="s">
        <v>1247</v>
      </c>
      <c r="K601" s="186" t="s">
        <v>818</v>
      </c>
      <c r="L601" s="186" t="s">
        <v>876</v>
      </c>
      <c r="M601" s="184">
        <v>622.8</v>
      </c>
    </row>
    <row r="602" spans="1:13" ht="12.75">
      <c r="A602" s="186" t="s">
        <v>1248</v>
      </c>
      <c r="B602" s="186" t="s">
        <v>958</v>
      </c>
      <c r="C602" s="186" t="s">
        <v>616</v>
      </c>
      <c r="D602" s="187">
        <v>4014</v>
      </c>
      <c r="E602" s="186" t="s">
        <v>954</v>
      </c>
      <c r="F602" s="186" t="s">
        <v>955</v>
      </c>
      <c r="G602" s="186" t="s">
        <v>613</v>
      </c>
      <c r="H602" s="186" t="s">
        <v>888</v>
      </c>
      <c r="I602" s="186" t="s">
        <v>1220</v>
      </c>
      <c r="J602" s="186" t="s">
        <v>1247</v>
      </c>
      <c r="K602" s="186" t="s">
        <v>839</v>
      </c>
      <c r="L602" s="186" t="s">
        <v>876</v>
      </c>
      <c r="M602" s="184">
        <v>436</v>
      </c>
    </row>
    <row r="603" spans="1:13" ht="12.75">
      <c r="A603" s="186" t="s">
        <v>1253</v>
      </c>
      <c r="B603" s="186" t="s">
        <v>968</v>
      </c>
      <c r="C603" s="186" t="s">
        <v>616</v>
      </c>
      <c r="D603" s="187">
        <v>4014</v>
      </c>
      <c r="E603" s="186" t="s">
        <v>954</v>
      </c>
      <c r="F603" s="186" t="s">
        <v>955</v>
      </c>
      <c r="G603" s="186" t="s">
        <v>613</v>
      </c>
      <c r="H603" s="186" t="s">
        <v>888</v>
      </c>
      <c r="I603" s="186" t="s">
        <v>1220</v>
      </c>
      <c r="J603" s="186" t="s">
        <v>1247</v>
      </c>
      <c r="K603" s="186" t="s">
        <v>817</v>
      </c>
      <c r="L603" s="186" t="s">
        <v>876</v>
      </c>
      <c r="M603" s="184">
        <v>1868.4</v>
      </c>
    </row>
    <row r="604" spans="1:13" ht="12.75">
      <c r="A604" s="186" t="s">
        <v>1255</v>
      </c>
      <c r="B604" s="186" t="s">
        <v>972</v>
      </c>
      <c r="C604" s="186" t="s">
        <v>616</v>
      </c>
      <c r="D604" s="187">
        <v>4014</v>
      </c>
      <c r="E604" s="186" t="s">
        <v>954</v>
      </c>
      <c r="F604" s="186" t="s">
        <v>955</v>
      </c>
      <c r="G604" s="186" t="s">
        <v>613</v>
      </c>
      <c r="H604" s="186" t="s">
        <v>888</v>
      </c>
      <c r="I604" s="186" t="s">
        <v>1220</v>
      </c>
      <c r="J604" s="186" t="s">
        <v>1247</v>
      </c>
      <c r="K604" s="186" t="s">
        <v>816</v>
      </c>
      <c r="L604" s="186" t="s">
        <v>876</v>
      </c>
      <c r="M604" s="184">
        <v>3114</v>
      </c>
    </row>
    <row r="605" spans="1:13" ht="12.75">
      <c r="A605" s="186" t="s">
        <v>1256</v>
      </c>
      <c r="B605" s="186" t="s">
        <v>974</v>
      </c>
      <c r="C605" s="186" t="s">
        <v>616</v>
      </c>
      <c r="D605" s="187">
        <v>4014</v>
      </c>
      <c r="E605" s="186" t="s">
        <v>954</v>
      </c>
      <c r="F605" s="186" t="s">
        <v>955</v>
      </c>
      <c r="G605" s="186" t="s">
        <v>613</v>
      </c>
      <c r="H605" s="186" t="s">
        <v>888</v>
      </c>
      <c r="I605" s="186" t="s">
        <v>1220</v>
      </c>
      <c r="J605" s="186" t="s">
        <v>1247</v>
      </c>
      <c r="K605" s="186" t="s">
        <v>831</v>
      </c>
      <c r="L605" s="186" t="s">
        <v>876</v>
      </c>
      <c r="M605" s="184">
        <v>1557</v>
      </c>
    </row>
    <row r="606" spans="1:13" ht="12.75">
      <c r="A606" s="186" t="s">
        <v>1306</v>
      </c>
      <c r="B606" s="186" t="s">
        <v>960</v>
      </c>
      <c r="C606" s="186" t="s">
        <v>616</v>
      </c>
      <c r="D606" s="187">
        <v>4014</v>
      </c>
      <c r="E606" s="186" t="s">
        <v>954</v>
      </c>
      <c r="F606" s="186" t="s">
        <v>955</v>
      </c>
      <c r="G606" s="186" t="s">
        <v>613</v>
      </c>
      <c r="H606" s="186" t="s">
        <v>888</v>
      </c>
      <c r="I606" s="186" t="s">
        <v>889</v>
      </c>
      <c r="J606" s="186" t="s">
        <v>1304</v>
      </c>
      <c r="K606" s="186" t="s">
        <v>818</v>
      </c>
      <c r="L606" s="186" t="s">
        <v>891</v>
      </c>
      <c r="M606" s="184">
        <v>907.9</v>
      </c>
    </row>
    <row r="607" spans="1:13" ht="12.75">
      <c r="A607" s="186" t="s">
        <v>1303</v>
      </c>
      <c r="B607" s="186" t="s">
        <v>953</v>
      </c>
      <c r="C607" s="186" t="s">
        <v>616</v>
      </c>
      <c r="D607" s="187">
        <v>4014</v>
      </c>
      <c r="E607" s="186" t="s">
        <v>954</v>
      </c>
      <c r="F607" s="186" t="s">
        <v>955</v>
      </c>
      <c r="G607" s="186" t="s">
        <v>613</v>
      </c>
      <c r="H607" s="186" t="s">
        <v>888</v>
      </c>
      <c r="I607" s="186" t="s">
        <v>889</v>
      </c>
      <c r="J607" s="186" t="s">
        <v>1304</v>
      </c>
      <c r="K607" s="186" t="s">
        <v>839</v>
      </c>
      <c r="L607" s="186" t="s">
        <v>891</v>
      </c>
      <c r="M607" s="184">
        <v>635.5</v>
      </c>
    </row>
    <row r="608" spans="1:13" ht="12.75">
      <c r="A608" s="186" t="s">
        <v>1309</v>
      </c>
      <c r="B608" s="186" t="s">
        <v>966</v>
      </c>
      <c r="C608" s="186" t="s">
        <v>616</v>
      </c>
      <c r="D608" s="187">
        <v>4014</v>
      </c>
      <c r="E608" s="186" t="s">
        <v>954</v>
      </c>
      <c r="F608" s="186" t="s">
        <v>955</v>
      </c>
      <c r="G608" s="186" t="s">
        <v>613</v>
      </c>
      <c r="H608" s="186" t="s">
        <v>888</v>
      </c>
      <c r="I608" s="186" t="s">
        <v>889</v>
      </c>
      <c r="J608" s="186" t="s">
        <v>1304</v>
      </c>
      <c r="K608" s="186" t="s">
        <v>817</v>
      </c>
      <c r="L608" s="186" t="s">
        <v>891</v>
      </c>
      <c r="M608" s="184">
        <v>2837.2</v>
      </c>
    </row>
    <row r="609" spans="1:13" ht="12.75">
      <c r="A609" s="186" t="s">
        <v>1311</v>
      </c>
      <c r="B609" s="186" t="s">
        <v>970</v>
      </c>
      <c r="C609" s="186" t="s">
        <v>616</v>
      </c>
      <c r="D609" s="187">
        <v>4014</v>
      </c>
      <c r="E609" s="186" t="s">
        <v>954</v>
      </c>
      <c r="F609" s="186" t="s">
        <v>955</v>
      </c>
      <c r="G609" s="186" t="s">
        <v>613</v>
      </c>
      <c r="H609" s="186" t="s">
        <v>888</v>
      </c>
      <c r="I609" s="186" t="s">
        <v>889</v>
      </c>
      <c r="J609" s="186" t="s">
        <v>1304</v>
      </c>
      <c r="K609" s="186" t="s">
        <v>816</v>
      </c>
      <c r="L609" s="186" t="s">
        <v>891</v>
      </c>
      <c r="M609" s="184">
        <v>4255.8</v>
      </c>
    </row>
    <row r="610" spans="1:13" ht="12.75">
      <c r="A610" s="186" t="s">
        <v>1308</v>
      </c>
      <c r="B610" s="186" t="s">
        <v>964</v>
      </c>
      <c r="C610" s="186" t="s">
        <v>616</v>
      </c>
      <c r="D610" s="187">
        <v>4014</v>
      </c>
      <c r="E610" s="186" t="s">
        <v>954</v>
      </c>
      <c r="F610" s="186" t="s">
        <v>955</v>
      </c>
      <c r="G610" s="186" t="s">
        <v>613</v>
      </c>
      <c r="H610" s="186" t="s">
        <v>888</v>
      </c>
      <c r="I610" s="186" t="s">
        <v>889</v>
      </c>
      <c r="J610" s="186" t="s">
        <v>1304</v>
      </c>
      <c r="K610" s="186" t="s">
        <v>831</v>
      </c>
      <c r="L610" s="186" t="s">
        <v>891</v>
      </c>
      <c r="M610" s="184">
        <v>2269.8</v>
      </c>
    </row>
    <row r="611" spans="1:13" ht="12.75">
      <c r="A611" s="186" t="s">
        <v>1307</v>
      </c>
      <c r="B611" s="186" t="s">
        <v>962</v>
      </c>
      <c r="C611" s="186" t="s">
        <v>616</v>
      </c>
      <c r="D611" s="187">
        <v>4014</v>
      </c>
      <c r="E611" s="186" t="s">
        <v>954</v>
      </c>
      <c r="F611" s="186" t="s">
        <v>955</v>
      </c>
      <c r="G611" s="186" t="s">
        <v>613</v>
      </c>
      <c r="H611" s="186" t="s">
        <v>888</v>
      </c>
      <c r="I611" s="186" t="s">
        <v>889</v>
      </c>
      <c r="J611" s="186" t="s">
        <v>1304</v>
      </c>
      <c r="K611" s="186" t="s">
        <v>818</v>
      </c>
      <c r="L611" s="186" t="s">
        <v>876</v>
      </c>
      <c r="M611" s="184">
        <v>567.4</v>
      </c>
    </row>
    <row r="612" spans="1:13" ht="12.75">
      <c r="A612" s="186" t="s">
        <v>1305</v>
      </c>
      <c r="B612" s="186" t="s">
        <v>958</v>
      </c>
      <c r="C612" s="186" t="s">
        <v>616</v>
      </c>
      <c r="D612" s="187">
        <v>4014</v>
      </c>
      <c r="E612" s="186" t="s">
        <v>954</v>
      </c>
      <c r="F612" s="186" t="s">
        <v>955</v>
      </c>
      <c r="G612" s="186" t="s">
        <v>613</v>
      </c>
      <c r="H612" s="186" t="s">
        <v>888</v>
      </c>
      <c r="I612" s="186" t="s">
        <v>889</v>
      </c>
      <c r="J612" s="186" t="s">
        <v>1304</v>
      </c>
      <c r="K612" s="186" t="s">
        <v>839</v>
      </c>
      <c r="L612" s="186" t="s">
        <v>876</v>
      </c>
      <c r="M612" s="184">
        <v>397.2</v>
      </c>
    </row>
    <row r="613" spans="1:13" ht="12.75">
      <c r="A613" s="186" t="s">
        <v>1310</v>
      </c>
      <c r="B613" s="186" t="s">
        <v>968</v>
      </c>
      <c r="C613" s="186" t="s">
        <v>616</v>
      </c>
      <c r="D613" s="187">
        <v>4014</v>
      </c>
      <c r="E613" s="186" t="s">
        <v>954</v>
      </c>
      <c r="F613" s="186" t="s">
        <v>955</v>
      </c>
      <c r="G613" s="186" t="s">
        <v>613</v>
      </c>
      <c r="H613" s="186" t="s">
        <v>888</v>
      </c>
      <c r="I613" s="186" t="s">
        <v>889</v>
      </c>
      <c r="J613" s="186" t="s">
        <v>1304</v>
      </c>
      <c r="K613" s="186" t="s">
        <v>817</v>
      </c>
      <c r="L613" s="186" t="s">
        <v>876</v>
      </c>
      <c r="M613" s="184">
        <v>1702.3</v>
      </c>
    </row>
    <row r="614" spans="1:13" ht="12.75">
      <c r="A614" s="186" t="s">
        <v>1312</v>
      </c>
      <c r="B614" s="186" t="s">
        <v>972</v>
      </c>
      <c r="C614" s="186" t="s">
        <v>616</v>
      </c>
      <c r="D614" s="187">
        <v>4014</v>
      </c>
      <c r="E614" s="186" t="s">
        <v>954</v>
      </c>
      <c r="F614" s="186" t="s">
        <v>955</v>
      </c>
      <c r="G614" s="186" t="s">
        <v>613</v>
      </c>
      <c r="H614" s="186" t="s">
        <v>888</v>
      </c>
      <c r="I614" s="186" t="s">
        <v>889</v>
      </c>
      <c r="J614" s="186" t="s">
        <v>1304</v>
      </c>
      <c r="K614" s="186" t="s">
        <v>816</v>
      </c>
      <c r="L614" s="186" t="s">
        <v>876</v>
      </c>
      <c r="M614" s="184">
        <v>2837.2</v>
      </c>
    </row>
    <row r="615" spans="1:13" ht="12.75">
      <c r="A615" s="186" t="s">
        <v>1313</v>
      </c>
      <c r="B615" s="186" t="s">
        <v>974</v>
      </c>
      <c r="C615" s="186" t="s">
        <v>616</v>
      </c>
      <c r="D615" s="187">
        <v>4014</v>
      </c>
      <c r="E615" s="186" t="s">
        <v>954</v>
      </c>
      <c r="F615" s="186" t="s">
        <v>955</v>
      </c>
      <c r="G615" s="186" t="s">
        <v>613</v>
      </c>
      <c r="H615" s="186" t="s">
        <v>888</v>
      </c>
      <c r="I615" s="186" t="s">
        <v>889</v>
      </c>
      <c r="J615" s="186" t="s">
        <v>1304</v>
      </c>
      <c r="K615" s="186" t="s">
        <v>831</v>
      </c>
      <c r="L615" s="186" t="s">
        <v>876</v>
      </c>
      <c r="M615" s="184">
        <v>1418.6</v>
      </c>
    </row>
    <row r="616" spans="1:13" ht="12.75">
      <c r="A616" s="186" t="s">
        <v>1363</v>
      </c>
      <c r="B616" s="186" t="s">
        <v>960</v>
      </c>
      <c r="C616" s="186" t="s">
        <v>616</v>
      </c>
      <c r="D616" s="187">
        <v>4014</v>
      </c>
      <c r="E616" s="186" t="s">
        <v>954</v>
      </c>
      <c r="F616" s="186" t="s">
        <v>955</v>
      </c>
      <c r="G616" s="186" t="s">
        <v>613</v>
      </c>
      <c r="H616" s="186" t="s">
        <v>888</v>
      </c>
      <c r="I616" s="186" t="s">
        <v>892</v>
      </c>
      <c r="J616" s="186" t="s">
        <v>1361</v>
      </c>
      <c r="K616" s="186" t="s">
        <v>818</v>
      </c>
      <c r="L616" s="186" t="s">
        <v>891</v>
      </c>
      <c r="M616" s="184">
        <v>822.4</v>
      </c>
    </row>
    <row r="617" spans="1:13" ht="12.75">
      <c r="A617" s="186" t="s">
        <v>1360</v>
      </c>
      <c r="B617" s="186" t="s">
        <v>953</v>
      </c>
      <c r="C617" s="186" t="s">
        <v>616</v>
      </c>
      <c r="D617" s="187">
        <v>4014</v>
      </c>
      <c r="E617" s="186" t="s">
        <v>954</v>
      </c>
      <c r="F617" s="186" t="s">
        <v>955</v>
      </c>
      <c r="G617" s="186" t="s">
        <v>613</v>
      </c>
      <c r="H617" s="186" t="s">
        <v>888</v>
      </c>
      <c r="I617" s="186" t="s">
        <v>892</v>
      </c>
      <c r="J617" s="186" t="s">
        <v>1361</v>
      </c>
      <c r="K617" s="186" t="s">
        <v>839</v>
      </c>
      <c r="L617" s="186" t="s">
        <v>891</v>
      </c>
      <c r="M617" s="184">
        <v>575.7</v>
      </c>
    </row>
    <row r="618" spans="1:13" ht="12.75">
      <c r="A618" s="186" t="s">
        <v>1366</v>
      </c>
      <c r="B618" s="186" t="s">
        <v>966</v>
      </c>
      <c r="C618" s="186" t="s">
        <v>616</v>
      </c>
      <c r="D618" s="187">
        <v>4014</v>
      </c>
      <c r="E618" s="186" t="s">
        <v>954</v>
      </c>
      <c r="F618" s="186" t="s">
        <v>955</v>
      </c>
      <c r="G618" s="186" t="s">
        <v>613</v>
      </c>
      <c r="H618" s="186" t="s">
        <v>888</v>
      </c>
      <c r="I618" s="186" t="s">
        <v>892</v>
      </c>
      <c r="J618" s="186" t="s">
        <v>1361</v>
      </c>
      <c r="K618" s="186" t="s">
        <v>817</v>
      </c>
      <c r="L618" s="186" t="s">
        <v>891</v>
      </c>
      <c r="M618" s="184">
        <v>2569.9</v>
      </c>
    </row>
    <row r="619" spans="1:13" ht="12.75">
      <c r="A619" s="186" t="s">
        <v>1368</v>
      </c>
      <c r="B619" s="186" t="s">
        <v>970</v>
      </c>
      <c r="C619" s="186" t="s">
        <v>616</v>
      </c>
      <c r="D619" s="187">
        <v>4014</v>
      </c>
      <c r="E619" s="186" t="s">
        <v>954</v>
      </c>
      <c r="F619" s="186" t="s">
        <v>955</v>
      </c>
      <c r="G619" s="186" t="s">
        <v>613</v>
      </c>
      <c r="H619" s="186" t="s">
        <v>888</v>
      </c>
      <c r="I619" s="186" t="s">
        <v>892</v>
      </c>
      <c r="J619" s="186" t="s">
        <v>1361</v>
      </c>
      <c r="K619" s="186" t="s">
        <v>816</v>
      </c>
      <c r="L619" s="186" t="s">
        <v>891</v>
      </c>
      <c r="M619" s="184">
        <v>3854.8</v>
      </c>
    </row>
    <row r="620" spans="1:13" ht="12.75">
      <c r="A620" s="186" t="s">
        <v>1365</v>
      </c>
      <c r="B620" s="186" t="s">
        <v>964</v>
      </c>
      <c r="C620" s="186" t="s">
        <v>616</v>
      </c>
      <c r="D620" s="187">
        <v>4014</v>
      </c>
      <c r="E620" s="186" t="s">
        <v>954</v>
      </c>
      <c r="F620" s="186" t="s">
        <v>955</v>
      </c>
      <c r="G620" s="186" t="s">
        <v>613</v>
      </c>
      <c r="H620" s="186" t="s">
        <v>888</v>
      </c>
      <c r="I620" s="186" t="s">
        <v>892</v>
      </c>
      <c r="J620" s="186" t="s">
        <v>1361</v>
      </c>
      <c r="K620" s="186" t="s">
        <v>831</v>
      </c>
      <c r="L620" s="186" t="s">
        <v>891</v>
      </c>
      <c r="M620" s="184">
        <v>2055.9</v>
      </c>
    </row>
    <row r="621" spans="1:13" ht="12.75">
      <c r="A621" s="186" t="s">
        <v>1364</v>
      </c>
      <c r="B621" s="186" t="s">
        <v>962</v>
      </c>
      <c r="C621" s="186" t="s">
        <v>616</v>
      </c>
      <c r="D621" s="187">
        <v>4014</v>
      </c>
      <c r="E621" s="186" t="s">
        <v>954</v>
      </c>
      <c r="F621" s="186" t="s">
        <v>955</v>
      </c>
      <c r="G621" s="186" t="s">
        <v>613</v>
      </c>
      <c r="H621" s="186" t="s">
        <v>888</v>
      </c>
      <c r="I621" s="186" t="s">
        <v>892</v>
      </c>
      <c r="J621" s="186" t="s">
        <v>1361</v>
      </c>
      <c r="K621" s="186" t="s">
        <v>818</v>
      </c>
      <c r="L621" s="186" t="s">
        <v>876</v>
      </c>
      <c r="M621" s="184">
        <v>514</v>
      </c>
    </row>
    <row r="622" spans="1:13" ht="12.75">
      <c r="A622" s="186" t="s">
        <v>1362</v>
      </c>
      <c r="B622" s="186" t="s">
        <v>958</v>
      </c>
      <c r="C622" s="186" t="s">
        <v>616</v>
      </c>
      <c r="D622" s="187">
        <v>4014</v>
      </c>
      <c r="E622" s="186" t="s">
        <v>954</v>
      </c>
      <c r="F622" s="186" t="s">
        <v>955</v>
      </c>
      <c r="G622" s="186" t="s">
        <v>613</v>
      </c>
      <c r="H622" s="186" t="s">
        <v>888</v>
      </c>
      <c r="I622" s="186" t="s">
        <v>892</v>
      </c>
      <c r="J622" s="186" t="s">
        <v>1361</v>
      </c>
      <c r="K622" s="186" t="s">
        <v>839</v>
      </c>
      <c r="L622" s="186" t="s">
        <v>876</v>
      </c>
      <c r="M622" s="184">
        <v>359.8</v>
      </c>
    </row>
    <row r="623" spans="1:13" ht="12.75">
      <c r="A623" s="186" t="s">
        <v>1367</v>
      </c>
      <c r="B623" s="186" t="s">
        <v>968</v>
      </c>
      <c r="C623" s="186" t="s">
        <v>616</v>
      </c>
      <c r="D623" s="187">
        <v>4014</v>
      </c>
      <c r="E623" s="186" t="s">
        <v>954</v>
      </c>
      <c r="F623" s="186" t="s">
        <v>955</v>
      </c>
      <c r="G623" s="186" t="s">
        <v>613</v>
      </c>
      <c r="H623" s="186" t="s">
        <v>888</v>
      </c>
      <c r="I623" s="186" t="s">
        <v>892</v>
      </c>
      <c r="J623" s="186" t="s">
        <v>1361</v>
      </c>
      <c r="K623" s="186" t="s">
        <v>817</v>
      </c>
      <c r="L623" s="186" t="s">
        <v>876</v>
      </c>
      <c r="M623" s="184">
        <v>1541.9</v>
      </c>
    </row>
    <row r="624" spans="1:13" ht="12.75">
      <c r="A624" s="186" t="s">
        <v>1369</v>
      </c>
      <c r="B624" s="186" t="s">
        <v>972</v>
      </c>
      <c r="C624" s="186" t="s">
        <v>616</v>
      </c>
      <c r="D624" s="187">
        <v>4014</v>
      </c>
      <c r="E624" s="186" t="s">
        <v>954</v>
      </c>
      <c r="F624" s="186" t="s">
        <v>955</v>
      </c>
      <c r="G624" s="186" t="s">
        <v>613</v>
      </c>
      <c r="H624" s="186" t="s">
        <v>888</v>
      </c>
      <c r="I624" s="186" t="s">
        <v>892</v>
      </c>
      <c r="J624" s="186" t="s">
        <v>1361</v>
      </c>
      <c r="K624" s="186" t="s">
        <v>816</v>
      </c>
      <c r="L624" s="186" t="s">
        <v>876</v>
      </c>
      <c r="M624" s="184">
        <v>2569.9</v>
      </c>
    </row>
    <row r="625" spans="1:13" ht="12.75">
      <c r="A625" s="186" t="s">
        <v>1370</v>
      </c>
      <c r="B625" s="186" t="s">
        <v>974</v>
      </c>
      <c r="C625" s="186" t="s">
        <v>616</v>
      </c>
      <c r="D625" s="187">
        <v>4014</v>
      </c>
      <c r="E625" s="186" t="s">
        <v>954</v>
      </c>
      <c r="F625" s="186" t="s">
        <v>955</v>
      </c>
      <c r="G625" s="186" t="s">
        <v>613</v>
      </c>
      <c r="H625" s="186" t="s">
        <v>888</v>
      </c>
      <c r="I625" s="186" t="s">
        <v>892</v>
      </c>
      <c r="J625" s="186" t="s">
        <v>1361</v>
      </c>
      <c r="K625" s="186" t="s">
        <v>831</v>
      </c>
      <c r="L625" s="186" t="s">
        <v>876</v>
      </c>
      <c r="M625" s="184">
        <v>1284.9</v>
      </c>
    </row>
    <row r="626" spans="1:13" ht="12.75">
      <c r="A626" s="186" t="s">
        <v>1420</v>
      </c>
      <c r="B626" s="186" t="s">
        <v>960</v>
      </c>
      <c r="C626" s="186" t="s">
        <v>616</v>
      </c>
      <c r="D626" s="187">
        <v>4014</v>
      </c>
      <c r="E626" s="186" t="s">
        <v>954</v>
      </c>
      <c r="F626" s="186" t="s">
        <v>955</v>
      </c>
      <c r="G626" s="186" t="s">
        <v>613</v>
      </c>
      <c r="H626" s="186" t="s">
        <v>888</v>
      </c>
      <c r="I626" s="186" t="s">
        <v>894</v>
      </c>
      <c r="J626" s="186" t="s">
        <v>1418</v>
      </c>
      <c r="K626" s="186" t="s">
        <v>818</v>
      </c>
      <c r="L626" s="186" t="s">
        <v>891</v>
      </c>
      <c r="M626" s="184">
        <v>738.4</v>
      </c>
    </row>
    <row r="627" spans="1:13" ht="12.75">
      <c r="A627" s="186" t="s">
        <v>1417</v>
      </c>
      <c r="B627" s="186" t="s">
        <v>953</v>
      </c>
      <c r="C627" s="186" t="s">
        <v>616</v>
      </c>
      <c r="D627" s="187">
        <v>4014</v>
      </c>
      <c r="E627" s="186" t="s">
        <v>954</v>
      </c>
      <c r="F627" s="186" t="s">
        <v>955</v>
      </c>
      <c r="G627" s="186" t="s">
        <v>613</v>
      </c>
      <c r="H627" s="186" t="s">
        <v>888</v>
      </c>
      <c r="I627" s="186" t="s">
        <v>894</v>
      </c>
      <c r="J627" s="186" t="s">
        <v>1418</v>
      </c>
      <c r="K627" s="186" t="s">
        <v>839</v>
      </c>
      <c r="L627" s="186" t="s">
        <v>891</v>
      </c>
      <c r="M627" s="184">
        <v>516.9</v>
      </c>
    </row>
    <row r="628" spans="1:13" ht="12.75">
      <c r="A628" s="186" t="s">
        <v>1423</v>
      </c>
      <c r="B628" s="186" t="s">
        <v>966</v>
      </c>
      <c r="C628" s="186" t="s">
        <v>616</v>
      </c>
      <c r="D628" s="187">
        <v>4014</v>
      </c>
      <c r="E628" s="186" t="s">
        <v>954</v>
      </c>
      <c r="F628" s="186" t="s">
        <v>955</v>
      </c>
      <c r="G628" s="186" t="s">
        <v>613</v>
      </c>
      <c r="H628" s="186" t="s">
        <v>888</v>
      </c>
      <c r="I628" s="186" t="s">
        <v>894</v>
      </c>
      <c r="J628" s="186" t="s">
        <v>1418</v>
      </c>
      <c r="K628" s="186" t="s">
        <v>817</v>
      </c>
      <c r="L628" s="186" t="s">
        <v>891</v>
      </c>
      <c r="M628" s="184">
        <v>2307.5</v>
      </c>
    </row>
    <row r="629" spans="1:13" ht="12.75">
      <c r="A629" s="186" t="s">
        <v>1425</v>
      </c>
      <c r="B629" s="186" t="s">
        <v>970</v>
      </c>
      <c r="C629" s="186" t="s">
        <v>616</v>
      </c>
      <c r="D629" s="187">
        <v>4014</v>
      </c>
      <c r="E629" s="186" t="s">
        <v>954</v>
      </c>
      <c r="F629" s="186" t="s">
        <v>955</v>
      </c>
      <c r="G629" s="186" t="s">
        <v>613</v>
      </c>
      <c r="H629" s="186" t="s">
        <v>888</v>
      </c>
      <c r="I629" s="186" t="s">
        <v>894</v>
      </c>
      <c r="J629" s="186" t="s">
        <v>1418</v>
      </c>
      <c r="K629" s="186" t="s">
        <v>816</v>
      </c>
      <c r="L629" s="186" t="s">
        <v>891</v>
      </c>
      <c r="M629" s="184">
        <v>3461.2</v>
      </c>
    </row>
    <row r="630" spans="1:13" ht="12.75">
      <c r="A630" s="186" t="s">
        <v>1422</v>
      </c>
      <c r="B630" s="186" t="s">
        <v>964</v>
      </c>
      <c r="C630" s="186" t="s">
        <v>616</v>
      </c>
      <c r="D630" s="187">
        <v>4014</v>
      </c>
      <c r="E630" s="186" t="s">
        <v>954</v>
      </c>
      <c r="F630" s="186" t="s">
        <v>955</v>
      </c>
      <c r="G630" s="186" t="s">
        <v>613</v>
      </c>
      <c r="H630" s="186" t="s">
        <v>888</v>
      </c>
      <c r="I630" s="186" t="s">
        <v>894</v>
      </c>
      <c r="J630" s="186" t="s">
        <v>1418</v>
      </c>
      <c r="K630" s="186" t="s">
        <v>831</v>
      </c>
      <c r="L630" s="186" t="s">
        <v>891</v>
      </c>
      <c r="M630" s="184">
        <v>1846</v>
      </c>
    </row>
    <row r="631" spans="1:13" ht="12.75">
      <c r="A631" s="186" t="s">
        <v>1421</v>
      </c>
      <c r="B631" s="186" t="s">
        <v>962</v>
      </c>
      <c r="C631" s="186" t="s">
        <v>616</v>
      </c>
      <c r="D631" s="187">
        <v>4014</v>
      </c>
      <c r="E631" s="186" t="s">
        <v>954</v>
      </c>
      <c r="F631" s="186" t="s">
        <v>955</v>
      </c>
      <c r="G631" s="186" t="s">
        <v>613</v>
      </c>
      <c r="H631" s="186" t="s">
        <v>888</v>
      </c>
      <c r="I631" s="186" t="s">
        <v>894</v>
      </c>
      <c r="J631" s="186" t="s">
        <v>1418</v>
      </c>
      <c r="K631" s="186" t="s">
        <v>818</v>
      </c>
      <c r="L631" s="186" t="s">
        <v>876</v>
      </c>
      <c r="M631" s="184">
        <v>461.5</v>
      </c>
    </row>
    <row r="632" spans="1:13" ht="12.75">
      <c r="A632" s="186" t="s">
        <v>1419</v>
      </c>
      <c r="B632" s="186" t="s">
        <v>958</v>
      </c>
      <c r="C632" s="186" t="s">
        <v>616</v>
      </c>
      <c r="D632" s="187">
        <v>4014</v>
      </c>
      <c r="E632" s="186" t="s">
        <v>954</v>
      </c>
      <c r="F632" s="186" t="s">
        <v>955</v>
      </c>
      <c r="G632" s="186" t="s">
        <v>613</v>
      </c>
      <c r="H632" s="186" t="s">
        <v>888</v>
      </c>
      <c r="I632" s="186" t="s">
        <v>894</v>
      </c>
      <c r="J632" s="186" t="s">
        <v>1418</v>
      </c>
      <c r="K632" s="186" t="s">
        <v>839</v>
      </c>
      <c r="L632" s="186" t="s">
        <v>876</v>
      </c>
      <c r="M632" s="184">
        <v>323</v>
      </c>
    </row>
    <row r="633" spans="1:13" ht="12.75">
      <c r="A633" s="186" t="s">
        <v>1424</v>
      </c>
      <c r="B633" s="186" t="s">
        <v>968</v>
      </c>
      <c r="C633" s="186" t="s">
        <v>616</v>
      </c>
      <c r="D633" s="187">
        <v>4014</v>
      </c>
      <c r="E633" s="186" t="s">
        <v>954</v>
      </c>
      <c r="F633" s="186" t="s">
        <v>955</v>
      </c>
      <c r="G633" s="186" t="s">
        <v>613</v>
      </c>
      <c r="H633" s="186" t="s">
        <v>888</v>
      </c>
      <c r="I633" s="186" t="s">
        <v>894</v>
      </c>
      <c r="J633" s="186" t="s">
        <v>1418</v>
      </c>
      <c r="K633" s="186" t="s">
        <v>817</v>
      </c>
      <c r="L633" s="186" t="s">
        <v>876</v>
      </c>
      <c r="M633" s="184">
        <v>1384.5</v>
      </c>
    </row>
    <row r="634" spans="1:13" ht="12.75">
      <c r="A634" s="186" t="s">
        <v>1426</v>
      </c>
      <c r="B634" s="186" t="s">
        <v>972</v>
      </c>
      <c r="C634" s="186" t="s">
        <v>616</v>
      </c>
      <c r="D634" s="187">
        <v>4014</v>
      </c>
      <c r="E634" s="186" t="s">
        <v>954</v>
      </c>
      <c r="F634" s="186" t="s">
        <v>955</v>
      </c>
      <c r="G634" s="186" t="s">
        <v>613</v>
      </c>
      <c r="H634" s="186" t="s">
        <v>888</v>
      </c>
      <c r="I634" s="186" t="s">
        <v>894</v>
      </c>
      <c r="J634" s="186" t="s">
        <v>1418</v>
      </c>
      <c r="K634" s="186" t="s">
        <v>816</v>
      </c>
      <c r="L634" s="186" t="s">
        <v>876</v>
      </c>
      <c r="M634" s="184">
        <v>2307.5</v>
      </c>
    </row>
    <row r="635" spans="1:13" ht="12.75">
      <c r="A635" s="186" t="s">
        <v>1427</v>
      </c>
      <c r="B635" s="186" t="s">
        <v>974</v>
      </c>
      <c r="C635" s="186" t="s">
        <v>616</v>
      </c>
      <c r="D635" s="187">
        <v>4014</v>
      </c>
      <c r="E635" s="186" t="s">
        <v>954</v>
      </c>
      <c r="F635" s="186" t="s">
        <v>955</v>
      </c>
      <c r="G635" s="186" t="s">
        <v>613</v>
      </c>
      <c r="H635" s="186" t="s">
        <v>888</v>
      </c>
      <c r="I635" s="186" t="s">
        <v>894</v>
      </c>
      <c r="J635" s="186" t="s">
        <v>1418</v>
      </c>
      <c r="K635" s="186" t="s">
        <v>831</v>
      </c>
      <c r="L635" s="186" t="s">
        <v>876</v>
      </c>
      <c r="M635" s="184">
        <v>1153.7</v>
      </c>
    </row>
    <row r="636" spans="1:13" ht="12.75">
      <c r="A636" s="186" t="s">
        <v>1477</v>
      </c>
      <c r="B636" s="186" t="s">
        <v>960</v>
      </c>
      <c r="C636" s="186" t="s">
        <v>616</v>
      </c>
      <c r="D636" s="187">
        <v>4014</v>
      </c>
      <c r="E636" s="186" t="s">
        <v>954</v>
      </c>
      <c r="F636" s="186" t="s">
        <v>955</v>
      </c>
      <c r="G636" s="186" t="s">
        <v>613</v>
      </c>
      <c r="H636" s="186" t="s">
        <v>888</v>
      </c>
      <c r="I636" s="186" t="s">
        <v>896</v>
      </c>
      <c r="J636" s="186" t="s">
        <v>1475</v>
      </c>
      <c r="K636" s="186" t="s">
        <v>818</v>
      </c>
      <c r="L636" s="186" t="s">
        <v>891</v>
      </c>
      <c r="M636" s="184">
        <v>663.1</v>
      </c>
    </row>
    <row r="637" spans="1:13" ht="12.75">
      <c r="A637" s="186" t="s">
        <v>1474</v>
      </c>
      <c r="B637" s="186" t="s">
        <v>953</v>
      </c>
      <c r="C637" s="186" t="s">
        <v>616</v>
      </c>
      <c r="D637" s="187">
        <v>4014</v>
      </c>
      <c r="E637" s="186" t="s">
        <v>954</v>
      </c>
      <c r="F637" s="186" t="s">
        <v>955</v>
      </c>
      <c r="G637" s="186" t="s">
        <v>613</v>
      </c>
      <c r="H637" s="186" t="s">
        <v>888</v>
      </c>
      <c r="I637" s="186" t="s">
        <v>896</v>
      </c>
      <c r="J637" s="186" t="s">
        <v>1475</v>
      </c>
      <c r="K637" s="186" t="s">
        <v>839</v>
      </c>
      <c r="L637" s="186" t="s">
        <v>891</v>
      </c>
      <c r="M637" s="184">
        <v>464.2</v>
      </c>
    </row>
    <row r="638" spans="1:13" ht="12.75">
      <c r="A638" s="186" t="s">
        <v>1480</v>
      </c>
      <c r="B638" s="186" t="s">
        <v>966</v>
      </c>
      <c r="C638" s="186" t="s">
        <v>616</v>
      </c>
      <c r="D638" s="187">
        <v>4014</v>
      </c>
      <c r="E638" s="186" t="s">
        <v>954</v>
      </c>
      <c r="F638" s="186" t="s">
        <v>955</v>
      </c>
      <c r="G638" s="186" t="s">
        <v>613</v>
      </c>
      <c r="H638" s="186" t="s">
        <v>888</v>
      </c>
      <c r="I638" s="186" t="s">
        <v>896</v>
      </c>
      <c r="J638" s="186" t="s">
        <v>1475</v>
      </c>
      <c r="K638" s="186" t="s">
        <v>817</v>
      </c>
      <c r="L638" s="186" t="s">
        <v>891</v>
      </c>
      <c r="M638" s="184">
        <v>2072.1</v>
      </c>
    </row>
    <row r="639" spans="1:13" ht="12.75">
      <c r="A639" s="186" t="s">
        <v>1482</v>
      </c>
      <c r="B639" s="186" t="s">
        <v>970</v>
      </c>
      <c r="C639" s="186" t="s">
        <v>616</v>
      </c>
      <c r="D639" s="187">
        <v>4014</v>
      </c>
      <c r="E639" s="186" t="s">
        <v>954</v>
      </c>
      <c r="F639" s="186" t="s">
        <v>955</v>
      </c>
      <c r="G639" s="186" t="s">
        <v>613</v>
      </c>
      <c r="H639" s="186" t="s">
        <v>888</v>
      </c>
      <c r="I639" s="186" t="s">
        <v>896</v>
      </c>
      <c r="J639" s="186" t="s">
        <v>1475</v>
      </c>
      <c r="K639" s="186" t="s">
        <v>816</v>
      </c>
      <c r="L639" s="186" t="s">
        <v>891</v>
      </c>
      <c r="M639" s="184">
        <v>3108.2</v>
      </c>
    </row>
    <row r="640" spans="1:13" ht="12.75">
      <c r="A640" s="186" t="s">
        <v>1479</v>
      </c>
      <c r="B640" s="186" t="s">
        <v>964</v>
      </c>
      <c r="C640" s="186" t="s">
        <v>616</v>
      </c>
      <c r="D640" s="187">
        <v>4014</v>
      </c>
      <c r="E640" s="186" t="s">
        <v>954</v>
      </c>
      <c r="F640" s="186" t="s">
        <v>955</v>
      </c>
      <c r="G640" s="186" t="s">
        <v>613</v>
      </c>
      <c r="H640" s="186" t="s">
        <v>888</v>
      </c>
      <c r="I640" s="186" t="s">
        <v>896</v>
      </c>
      <c r="J640" s="186" t="s">
        <v>1475</v>
      </c>
      <c r="K640" s="186" t="s">
        <v>831</v>
      </c>
      <c r="L640" s="186" t="s">
        <v>891</v>
      </c>
      <c r="M640" s="184">
        <v>1657.7</v>
      </c>
    </row>
    <row r="641" spans="1:13" ht="12.75">
      <c r="A641" s="186" t="s">
        <v>1478</v>
      </c>
      <c r="B641" s="186" t="s">
        <v>962</v>
      </c>
      <c r="C641" s="186" t="s">
        <v>616</v>
      </c>
      <c r="D641" s="187">
        <v>4014</v>
      </c>
      <c r="E641" s="186" t="s">
        <v>954</v>
      </c>
      <c r="F641" s="186" t="s">
        <v>955</v>
      </c>
      <c r="G641" s="186" t="s">
        <v>613</v>
      </c>
      <c r="H641" s="186" t="s">
        <v>888</v>
      </c>
      <c r="I641" s="186" t="s">
        <v>896</v>
      </c>
      <c r="J641" s="186" t="s">
        <v>1475</v>
      </c>
      <c r="K641" s="186" t="s">
        <v>818</v>
      </c>
      <c r="L641" s="186" t="s">
        <v>876</v>
      </c>
      <c r="M641" s="184">
        <v>414.4</v>
      </c>
    </row>
    <row r="642" spans="1:13" ht="12.75">
      <c r="A642" s="186" t="s">
        <v>1476</v>
      </c>
      <c r="B642" s="186" t="s">
        <v>958</v>
      </c>
      <c r="C642" s="186" t="s">
        <v>616</v>
      </c>
      <c r="D642" s="187">
        <v>4014</v>
      </c>
      <c r="E642" s="186" t="s">
        <v>954</v>
      </c>
      <c r="F642" s="186" t="s">
        <v>955</v>
      </c>
      <c r="G642" s="186" t="s">
        <v>613</v>
      </c>
      <c r="H642" s="186" t="s">
        <v>888</v>
      </c>
      <c r="I642" s="186" t="s">
        <v>896</v>
      </c>
      <c r="J642" s="186" t="s">
        <v>1475</v>
      </c>
      <c r="K642" s="186" t="s">
        <v>839</v>
      </c>
      <c r="L642" s="186" t="s">
        <v>876</v>
      </c>
      <c r="M642" s="184">
        <v>290.1</v>
      </c>
    </row>
    <row r="643" spans="1:13" ht="12.75">
      <c r="A643" s="186" t="s">
        <v>1481</v>
      </c>
      <c r="B643" s="186" t="s">
        <v>968</v>
      </c>
      <c r="C643" s="186" t="s">
        <v>616</v>
      </c>
      <c r="D643" s="187">
        <v>4014</v>
      </c>
      <c r="E643" s="186" t="s">
        <v>954</v>
      </c>
      <c r="F643" s="186" t="s">
        <v>955</v>
      </c>
      <c r="G643" s="186" t="s">
        <v>613</v>
      </c>
      <c r="H643" s="186" t="s">
        <v>888</v>
      </c>
      <c r="I643" s="186" t="s">
        <v>896</v>
      </c>
      <c r="J643" s="186" t="s">
        <v>1475</v>
      </c>
      <c r="K643" s="186" t="s">
        <v>817</v>
      </c>
      <c r="L643" s="186" t="s">
        <v>876</v>
      </c>
      <c r="M643" s="184">
        <v>1243.3</v>
      </c>
    </row>
    <row r="644" spans="1:13" ht="12.75">
      <c r="A644" s="186" t="s">
        <v>1483</v>
      </c>
      <c r="B644" s="186" t="s">
        <v>972</v>
      </c>
      <c r="C644" s="186" t="s">
        <v>616</v>
      </c>
      <c r="D644" s="187">
        <v>4014</v>
      </c>
      <c r="E644" s="186" t="s">
        <v>954</v>
      </c>
      <c r="F644" s="186" t="s">
        <v>955</v>
      </c>
      <c r="G644" s="186" t="s">
        <v>613</v>
      </c>
      <c r="H644" s="186" t="s">
        <v>888</v>
      </c>
      <c r="I644" s="186" t="s">
        <v>896</v>
      </c>
      <c r="J644" s="186" t="s">
        <v>1475</v>
      </c>
      <c r="K644" s="186" t="s">
        <v>816</v>
      </c>
      <c r="L644" s="186" t="s">
        <v>876</v>
      </c>
      <c r="M644" s="184">
        <v>2072.1</v>
      </c>
    </row>
    <row r="645" spans="1:13" ht="12.75">
      <c r="A645" s="186" t="s">
        <v>1484</v>
      </c>
      <c r="B645" s="186" t="s">
        <v>974</v>
      </c>
      <c r="C645" s="186" t="s">
        <v>616</v>
      </c>
      <c r="D645" s="187">
        <v>4014</v>
      </c>
      <c r="E645" s="186" t="s">
        <v>954</v>
      </c>
      <c r="F645" s="186" t="s">
        <v>955</v>
      </c>
      <c r="G645" s="186" t="s">
        <v>613</v>
      </c>
      <c r="H645" s="186" t="s">
        <v>888</v>
      </c>
      <c r="I645" s="186" t="s">
        <v>896</v>
      </c>
      <c r="J645" s="186" t="s">
        <v>1475</v>
      </c>
      <c r="K645" s="186" t="s">
        <v>831</v>
      </c>
      <c r="L645" s="186" t="s">
        <v>876</v>
      </c>
      <c r="M645" s="184">
        <v>1036.1</v>
      </c>
    </row>
    <row r="646" spans="1:13" ht="12.75">
      <c r="A646" s="186" t="s">
        <v>12</v>
      </c>
      <c r="B646" s="186" t="s">
        <v>13</v>
      </c>
      <c r="C646" s="186" t="s">
        <v>618</v>
      </c>
      <c r="D646" s="187">
        <v>4901</v>
      </c>
      <c r="E646" s="186" t="s">
        <v>14</v>
      </c>
      <c r="F646" s="186" t="s">
        <v>613</v>
      </c>
      <c r="G646" s="186" t="s">
        <v>613</v>
      </c>
      <c r="H646" s="186" t="s">
        <v>888</v>
      </c>
      <c r="I646" s="186" t="s">
        <v>901</v>
      </c>
      <c r="J646" s="186" t="s">
        <v>1509</v>
      </c>
      <c r="K646" s="186" t="s">
        <v>818</v>
      </c>
      <c r="L646" s="186" t="s">
        <v>891</v>
      </c>
      <c r="M646" s="184">
        <v>480.4</v>
      </c>
    </row>
    <row r="647" spans="1:13" ht="12.75">
      <c r="A647" s="186" t="s">
        <v>15</v>
      </c>
      <c r="B647" s="186" t="s">
        <v>16</v>
      </c>
      <c r="C647" s="186" t="s">
        <v>618</v>
      </c>
      <c r="D647" s="187">
        <v>4901</v>
      </c>
      <c r="E647" s="186" t="s">
        <v>14</v>
      </c>
      <c r="F647" s="186" t="s">
        <v>613</v>
      </c>
      <c r="G647" s="186" t="s">
        <v>613</v>
      </c>
      <c r="H647" s="186" t="s">
        <v>888</v>
      </c>
      <c r="I647" s="186" t="s">
        <v>901</v>
      </c>
      <c r="J647" s="186" t="s">
        <v>1509</v>
      </c>
      <c r="K647" s="186" t="s">
        <v>839</v>
      </c>
      <c r="L647" s="186" t="s">
        <v>891</v>
      </c>
      <c r="M647" s="184">
        <v>336.3</v>
      </c>
    </row>
    <row r="648" spans="1:13" ht="12.75">
      <c r="A648" s="186" t="s">
        <v>17</v>
      </c>
      <c r="B648" s="186" t="s">
        <v>18</v>
      </c>
      <c r="C648" s="186" t="s">
        <v>618</v>
      </c>
      <c r="D648" s="187">
        <v>4901</v>
      </c>
      <c r="E648" s="186" t="s">
        <v>14</v>
      </c>
      <c r="F648" s="186" t="s">
        <v>613</v>
      </c>
      <c r="G648" s="186" t="s">
        <v>613</v>
      </c>
      <c r="H648" s="186" t="s">
        <v>888</v>
      </c>
      <c r="I648" s="186" t="s">
        <v>901</v>
      </c>
      <c r="J648" s="186" t="s">
        <v>1509</v>
      </c>
      <c r="K648" s="186" t="s">
        <v>817</v>
      </c>
      <c r="L648" s="186" t="s">
        <v>891</v>
      </c>
      <c r="M648" s="184">
        <v>672.5</v>
      </c>
    </row>
    <row r="649" spans="1:13" ht="12.75">
      <c r="A649" s="186" t="s">
        <v>19</v>
      </c>
      <c r="B649" s="186" t="s">
        <v>20</v>
      </c>
      <c r="C649" s="186" t="s">
        <v>618</v>
      </c>
      <c r="D649" s="187">
        <v>4901</v>
      </c>
      <c r="E649" s="186" t="s">
        <v>14</v>
      </c>
      <c r="F649" s="186" t="s">
        <v>613</v>
      </c>
      <c r="G649" s="186" t="s">
        <v>613</v>
      </c>
      <c r="H649" s="186" t="s">
        <v>888</v>
      </c>
      <c r="I649" s="186" t="s">
        <v>901</v>
      </c>
      <c r="J649" s="186" t="s">
        <v>1509</v>
      </c>
      <c r="K649" s="186" t="s">
        <v>816</v>
      </c>
      <c r="L649" s="186" t="s">
        <v>891</v>
      </c>
      <c r="M649" s="184">
        <v>960.8</v>
      </c>
    </row>
    <row r="650" spans="1:13" ht="12.75">
      <c r="A650" s="186" t="s">
        <v>21</v>
      </c>
      <c r="B650" s="186" t="s">
        <v>22</v>
      </c>
      <c r="C650" s="186" t="s">
        <v>618</v>
      </c>
      <c r="D650" s="187">
        <v>4901</v>
      </c>
      <c r="E650" s="186" t="s">
        <v>14</v>
      </c>
      <c r="F650" s="186" t="s">
        <v>613</v>
      </c>
      <c r="G650" s="186" t="s">
        <v>613</v>
      </c>
      <c r="H650" s="186" t="s">
        <v>888</v>
      </c>
      <c r="I650" s="186" t="s">
        <v>901</v>
      </c>
      <c r="J650" s="186" t="s">
        <v>1509</v>
      </c>
      <c r="K650" s="186" t="s">
        <v>831</v>
      </c>
      <c r="L650" s="186" t="s">
        <v>891</v>
      </c>
      <c r="M650" s="184">
        <v>672.5</v>
      </c>
    </row>
    <row r="651" spans="1:13" ht="12.75">
      <c r="A651" s="186" t="s">
        <v>23</v>
      </c>
      <c r="B651" s="186" t="s">
        <v>24</v>
      </c>
      <c r="C651" s="186" t="s">
        <v>618</v>
      </c>
      <c r="D651" s="187">
        <v>4901</v>
      </c>
      <c r="E651" s="186" t="s">
        <v>14</v>
      </c>
      <c r="F651" s="186" t="s">
        <v>613</v>
      </c>
      <c r="G651" s="186" t="s">
        <v>613</v>
      </c>
      <c r="H651" s="186" t="s">
        <v>888</v>
      </c>
      <c r="I651" s="186" t="s">
        <v>901</v>
      </c>
      <c r="J651" s="186" t="s">
        <v>1509</v>
      </c>
      <c r="K651" s="186" t="s">
        <v>818</v>
      </c>
      <c r="L651" s="186" t="s">
        <v>876</v>
      </c>
      <c r="M651" s="184">
        <v>320.2</v>
      </c>
    </row>
    <row r="652" spans="1:13" ht="12.75">
      <c r="A652" s="186" t="s">
        <v>25</v>
      </c>
      <c r="B652" s="186" t="s">
        <v>26</v>
      </c>
      <c r="C652" s="186" t="s">
        <v>618</v>
      </c>
      <c r="D652" s="187">
        <v>4901</v>
      </c>
      <c r="E652" s="186" t="s">
        <v>14</v>
      </c>
      <c r="F652" s="186" t="s">
        <v>613</v>
      </c>
      <c r="G652" s="186" t="s">
        <v>613</v>
      </c>
      <c r="H652" s="186" t="s">
        <v>888</v>
      </c>
      <c r="I652" s="186" t="s">
        <v>901</v>
      </c>
      <c r="J652" s="186" t="s">
        <v>1509</v>
      </c>
      <c r="K652" s="186" t="s">
        <v>839</v>
      </c>
      <c r="L652" s="186" t="s">
        <v>876</v>
      </c>
      <c r="M652" s="184">
        <v>224.2</v>
      </c>
    </row>
    <row r="653" spans="1:13" ht="12.75">
      <c r="A653" s="186" t="s">
        <v>27</v>
      </c>
      <c r="B653" s="186" t="s">
        <v>28</v>
      </c>
      <c r="C653" s="186" t="s">
        <v>618</v>
      </c>
      <c r="D653" s="187">
        <v>4901</v>
      </c>
      <c r="E653" s="186" t="s">
        <v>14</v>
      </c>
      <c r="F653" s="186" t="s">
        <v>613</v>
      </c>
      <c r="G653" s="186" t="s">
        <v>613</v>
      </c>
      <c r="H653" s="186" t="s">
        <v>888</v>
      </c>
      <c r="I653" s="186" t="s">
        <v>901</v>
      </c>
      <c r="J653" s="186" t="s">
        <v>1509</v>
      </c>
      <c r="K653" s="186" t="s">
        <v>817</v>
      </c>
      <c r="L653" s="186" t="s">
        <v>876</v>
      </c>
      <c r="M653" s="184">
        <v>448.4</v>
      </c>
    </row>
    <row r="654" spans="1:13" ht="12.75">
      <c r="A654" s="186" t="s">
        <v>29</v>
      </c>
      <c r="B654" s="186" t="s">
        <v>30</v>
      </c>
      <c r="C654" s="186" t="s">
        <v>618</v>
      </c>
      <c r="D654" s="187">
        <v>4901</v>
      </c>
      <c r="E654" s="186" t="s">
        <v>14</v>
      </c>
      <c r="F654" s="186" t="s">
        <v>613</v>
      </c>
      <c r="G654" s="186" t="s">
        <v>613</v>
      </c>
      <c r="H654" s="186" t="s">
        <v>888</v>
      </c>
      <c r="I654" s="186" t="s">
        <v>901</v>
      </c>
      <c r="J654" s="186" t="s">
        <v>1509</v>
      </c>
      <c r="K654" s="186" t="s">
        <v>816</v>
      </c>
      <c r="L654" s="186" t="s">
        <v>876</v>
      </c>
      <c r="M654" s="184">
        <v>640.5</v>
      </c>
    </row>
    <row r="655" spans="1:13" ht="12.75">
      <c r="A655" s="186" t="s">
        <v>31</v>
      </c>
      <c r="B655" s="186" t="s">
        <v>32</v>
      </c>
      <c r="C655" s="186" t="s">
        <v>618</v>
      </c>
      <c r="D655" s="187">
        <v>4901</v>
      </c>
      <c r="E655" s="186" t="s">
        <v>14</v>
      </c>
      <c r="F655" s="186" t="s">
        <v>613</v>
      </c>
      <c r="G655" s="186" t="s">
        <v>613</v>
      </c>
      <c r="H655" s="186" t="s">
        <v>888</v>
      </c>
      <c r="I655" s="186" t="s">
        <v>901</v>
      </c>
      <c r="J655" s="186" t="s">
        <v>1509</v>
      </c>
      <c r="K655" s="186" t="s">
        <v>831</v>
      </c>
      <c r="L655" s="186" t="s">
        <v>876</v>
      </c>
      <c r="M655" s="184">
        <v>512.4</v>
      </c>
    </row>
    <row r="656" spans="1:13" ht="12.75">
      <c r="A656" s="186" t="s">
        <v>33</v>
      </c>
      <c r="B656" s="186" t="s">
        <v>13</v>
      </c>
      <c r="C656" s="186" t="s">
        <v>618</v>
      </c>
      <c r="D656" s="187">
        <v>4901</v>
      </c>
      <c r="E656" s="186" t="s">
        <v>14</v>
      </c>
      <c r="F656" s="186" t="s">
        <v>613</v>
      </c>
      <c r="G656" s="186" t="s">
        <v>613</v>
      </c>
      <c r="H656" s="186" t="s">
        <v>888</v>
      </c>
      <c r="I656" s="186" t="s">
        <v>1102</v>
      </c>
      <c r="J656" s="186" t="s">
        <v>1529</v>
      </c>
      <c r="K656" s="186" t="s">
        <v>818</v>
      </c>
      <c r="L656" s="186" t="s">
        <v>891</v>
      </c>
      <c r="M656" s="184">
        <v>440.1</v>
      </c>
    </row>
    <row r="657" spans="1:13" ht="12.75">
      <c r="A657" s="186" t="s">
        <v>34</v>
      </c>
      <c r="B657" s="186" t="s">
        <v>16</v>
      </c>
      <c r="C657" s="186" t="s">
        <v>618</v>
      </c>
      <c r="D657" s="187">
        <v>4901</v>
      </c>
      <c r="E657" s="186" t="s">
        <v>14</v>
      </c>
      <c r="F657" s="186" t="s">
        <v>613</v>
      </c>
      <c r="G657" s="186" t="s">
        <v>613</v>
      </c>
      <c r="H657" s="186" t="s">
        <v>888</v>
      </c>
      <c r="I657" s="186" t="s">
        <v>1102</v>
      </c>
      <c r="J657" s="186" t="s">
        <v>1529</v>
      </c>
      <c r="K657" s="186" t="s">
        <v>839</v>
      </c>
      <c r="L657" s="186" t="s">
        <v>891</v>
      </c>
      <c r="M657" s="184">
        <v>308.1</v>
      </c>
    </row>
    <row r="658" spans="1:13" ht="12.75">
      <c r="A658" s="186" t="s">
        <v>35</v>
      </c>
      <c r="B658" s="186" t="s">
        <v>18</v>
      </c>
      <c r="C658" s="186" t="s">
        <v>618</v>
      </c>
      <c r="D658" s="187">
        <v>4901</v>
      </c>
      <c r="E658" s="186" t="s">
        <v>14</v>
      </c>
      <c r="F658" s="186" t="s">
        <v>613</v>
      </c>
      <c r="G658" s="186" t="s">
        <v>613</v>
      </c>
      <c r="H658" s="186" t="s">
        <v>888</v>
      </c>
      <c r="I658" s="186" t="s">
        <v>1102</v>
      </c>
      <c r="J658" s="186" t="s">
        <v>1529</v>
      </c>
      <c r="K658" s="186" t="s">
        <v>817</v>
      </c>
      <c r="L658" s="186" t="s">
        <v>891</v>
      </c>
      <c r="M658" s="184">
        <v>616.2</v>
      </c>
    </row>
    <row r="659" spans="1:13" ht="12.75">
      <c r="A659" s="186" t="s">
        <v>36</v>
      </c>
      <c r="B659" s="186" t="s">
        <v>20</v>
      </c>
      <c r="C659" s="186" t="s">
        <v>618</v>
      </c>
      <c r="D659" s="187">
        <v>4901</v>
      </c>
      <c r="E659" s="186" t="s">
        <v>14</v>
      </c>
      <c r="F659" s="186" t="s">
        <v>613</v>
      </c>
      <c r="G659" s="186" t="s">
        <v>613</v>
      </c>
      <c r="H659" s="186" t="s">
        <v>888</v>
      </c>
      <c r="I659" s="186" t="s">
        <v>1102</v>
      </c>
      <c r="J659" s="186" t="s">
        <v>1529</v>
      </c>
      <c r="K659" s="186" t="s">
        <v>816</v>
      </c>
      <c r="L659" s="186" t="s">
        <v>891</v>
      </c>
      <c r="M659" s="184">
        <v>880.2</v>
      </c>
    </row>
    <row r="660" spans="1:13" ht="12.75">
      <c r="A660" s="186" t="s">
        <v>37</v>
      </c>
      <c r="B660" s="186" t="s">
        <v>22</v>
      </c>
      <c r="C660" s="186" t="s">
        <v>618</v>
      </c>
      <c r="D660" s="187">
        <v>4901</v>
      </c>
      <c r="E660" s="186" t="s">
        <v>14</v>
      </c>
      <c r="F660" s="186" t="s">
        <v>613</v>
      </c>
      <c r="G660" s="186" t="s">
        <v>613</v>
      </c>
      <c r="H660" s="186" t="s">
        <v>888</v>
      </c>
      <c r="I660" s="186" t="s">
        <v>1102</v>
      </c>
      <c r="J660" s="186" t="s">
        <v>1529</v>
      </c>
      <c r="K660" s="186" t="s">
        <v>831</v>
      </c>
      <c r="L660" s="186" t="s">
        <v>891</v>
      </c>
      <c r="M660" s="184">
        <v>616.2</v>
      </c>
    </row>
    <row r="661" spans="1:13" ht="12.75">
      <c r="A661" s="186" t="s">
        <v>38</v>
      </c>
      <c r="B661" s="186" t="s">
        <v>24</v>
      </c>
      <c r="C661" s="186" t="s">
        <v>618</v>
      </c>
      <c r="D661" s="187">
        <v>4901</v>
      </c>
      <c r="E661" s="186" t="s">
        <v>14</v>
      </c>
      <c r="F661" s="186" t="s">
        <v>613</v>
      </c>
      <c r="G661" s="186" t="s">
        <v>613</v>
      </c>
      <c r="H661" s="186" t="s">
        <v>888</v>
      </c>
      <c r="I661" s="186" t="s">
        <v>1102</v>
      </c>
      <c r="J661" s="186" t="s">
        <v>1529</v>
      </c>
      <c r="K661" s="186" t="s">
        <v>818</v>
      </c>
      <c r="L661" s="186" t="s">
        <v>876</v>
      </c>
      <c r="M661" s="184">
        <v>293.4</v>
      </c>
    </row>
    <row r="662" spans="1:13" ht="12.75">
      <c r="A662" s="186" t="s">
        <v>39</v>
      </c>
      <c r="B662" s="186" t="s">
        <v>26</v>
      </c>
      <c r="C662" s="186" t="s">
        <v>618</v>
      </c>
      <c r="D662" s="187">
        <v>4901</v>
      </c>
      <c r="E662" s="186" t="s">
        <v>14</v>
      </c>
      <c r="F662" s="186" t="s">
        <v>613</v>
      </c>
      <c r="G662" s="186" t="s">
        <v>613</v>
      </c>
      <c r="H662" s="186" t="s">
        <v>888</v>
      </c>
      <c r="I662" s="186" t="s">
        <v>1102</v>
      </c>
      <c r="J662" s="186" t="s">
        <v>1529</v>
      </c>
      <c r="K662" s="186" t="s">
        <v>839</v>
      </c>
      <c r="L662" s="186" t="s">
        <v>876</v>
      </c>
      <c r="M662" s="184">
        <v>205.4</v>
      </c>
    </row>
    <row r="663" spans="1:13" ht="12.75">
      <c r="A663" s="186" t="s">
        <v>40</v>
      </c>
      <c r="B663" s="186" t="s">
        <v>28</v>
      </c>
      <c r="C663" s="186" t="s">
        <v>618</v>
      </c>
      <c r="D663" s="187">
        <v>4901</v>
      </c>
      <c r="E663" s="186" t="s">
        <v>14</v>
      </c>
      <c r="F663" s="186" t="s">
        <v>613</v>
      </c>
      <c r="G663" s="186" t="s">
        <v>613</v>
      </c>
      <c r="H663" s="186" t="s">
        <v>888</v>
      </c>
      <c r="I663" s="186" t="s">
        <v>1102</v>
      </c>
      <c r="J663" s="186" t="s">
        <v>1529</v>
      </c>
      <c r="K663" s="186" t="s">
        <v>817</v>
      </c>
      <c r="L663" s="186" t="s">
        <v>876</v>
      </c>
      <c r="M663" s="184">
        <v>410.8</v>
      </c>
    </row>
    <row r="664" spans="1:13" ht="12.75">
      <c r="A664" s="186" t="s">
        <v>41</v>
      </c>
      <c r="B664" s="186" t="s">
        <v>30</v>
      </c>
      <c r="C664" s="186" t="s">
        <v>618</v>
      </c>
      <c r="D664" s="187">
        <v>4901</v>
      </c>
      <c r="E664" s="186" t="s">
        <v>14</v>
      </c>
      <c r="F664" s="186" t="s">
        <v>613</v>
      </c>
      <c r="G664" s="186" t="s">
        <v>613</v>
      </c>
      <c r="H664" s="186" t="s">
        <v>888</v>
      </c>
      <c r="I664" s="186" t="s">
        <v>1102</v>
      </c>
      <c r="J664" s="186" t="s">
        <v>1529</v>
      </c>
      <c r="K664" s="186" t="s">
        <v>816</v>
      </c>
      <c r="L664" s="186" t="s">
        <v>876</v>
      </c>
      <c r="M664" s="184">
        <v>586.8</v>
      </c>
    </row>
    <row r="665" spans="1:13" ht="12.75">
      <c r="A665" s="186" t="s">
        <v>42</v>
      </c>
      <c r="B665" s="186" t="s">
        <v>32</v>
      </c>
      <c r="C665" s="186" t="s">
        <v>618</v>
      </c>
      <c r="D665" s="187">
        <v>4901</v>
      </c>
      <c r="E665" s="186" t="s">
        <v>14</v>
      </c>
      <c r="F665" s="186" t="s">
        <v>613</v>
      </c>
      <c r="G665" s="186" t="s">
        <v>613</v>
      </c>
      <c r="H665" s="186" t="s">
        <v>888</v>
      </c>
      <c r="I665" s="186" t="s">
        <v>1102</v>
      </c>
      <c r="J665" s="186" t="s">
        <v>1529</v>
      </c>
      <c r="K665" s="186" t="s">
        <v>831</v>
      </c>
      <c r="L665" s="186" t="s">
        <v>876</v>
      </c>
      <c r="M665" s="184">
        <v>469.5</v>
      </c>
    </row>
    <row r="666" spans="1:13" ht="12.75">
      <c r="A666" s="186" t="s">
        <v>43</v>
      </c>
      <c r="B666" s="186" t="s">
        <v>13</v>
      </c>
      <c r="C666" s="186" t="s">
        <v>618</v>
      </c>
      <c r="D666" s="187">
        <v>4901</v>
      </c>
      <c r="E666" s="186" t="s">
        <v>14</v>
      </c>
      <c r="F666" s="186" t="s">
        <v>613</v>
      </c>
      <c r="G666" s="186" t="s">
        <v>613</v>
      </c>
      <c r="H666" s="186" t="s">
        <v>888</v>
      </c>
      <c r="I666" s="186" t="s">
        <v>1161</v>
      </c>
      <c r="J666" s="186" t="s">
        <v>1540</v>
      </c>
      <c r="K666" s="186" t="s">
        <v>818</v>
      </c>
      <c r="L666" s="186" t="s">
        <v>891</v>
      </c>
      <c r="M666" s="184">
        <v>403.3</v>
      </c>
    </row>
    <row r="667" spans="1:13" ht="12.75">
      <c r="A667" s="186" t="s">
        <v>44</v>
      </c>
      <c r="B667" s="186" t="s">
        <v>16</v>
      </c>
      <c r="C667" s="186" t="s">
        <v>618</v>
      </c>
      <c r="D667" s="187">
        <v>4901</v>
      </c>
      <c r="E667" s="186" t="s">
        <v>14</v>
      </c>
      <c r="F667" s="186" t="s">
        <v>613</v>
      </c>
      <c r="G667" s="186" t="s">
        <v>613</v>
      </c>
      <c r="H667" s="186" t="s">
        <v>888</v>
      </c>
      <c r="I667" s="186" t="s">
        <v>1161</v>
      </c>
      <c r="J667" s="186" t="s">
        <v>1540</v>
      </c>
      <c r="K667" s="186" t="s">
        <v>839</v>
      </c>
      <c r="L667" s="186" t="s">
        <v>891</v>
      </c>
      <c r="M667" s="184">
        <v>282.3</v>
      </c>
    </row>
    <row r="668" spans="1:13" ht="12.75">
      <c r="A668" s="186" t="s">
        <v>45</v>
      </c>
      <c r="B668" s="186" t="s">
        <v>18</v>
      </c>
      <c r="C668" s="186" t="s">
        <v>618</v>
      </c>
      <c r="D668" s="187">
        <v>4901</v>
      </c>
      <c r="E668" s="186" t="s">
        <v>14</v>
      </c>
      <c r="F668" s="186" t="s">
        <v>613</v>
      </c>
      <c r="G668" s="186" t="s">
        <v>613</v>
      </c>
      <c r="H668" s="186" t="s">
        <v>888</v>
      </c>
      <c r="I668" s="186" t="s">
        <v>1161</v>
      </c>
      <c r="J668" s="186" t="s">
        <v>1540</v>
      </c>
      <c r="K668" s="186" t="s">
        <v>817</v>
      </c>
      <c r="L668" s="186" t="s">
        <v>891</v>
      </c>
      <c r="M668" s="184">
        <v>564.6</v>
      </c>
    </row>
    <row r="669" spans="1:13" ht="12.75">
      <c r="A669" s="186" t="s">
        <v>46</v>
      </c>
      <c r="B669" s="186" t="s">
        <v>20</v>
      </c>
      <c r="C669" s="186" t="s">
        <v>618</v>
      </c>
      <c r="D669" s="187">
        <v>4901</v>
      </c>
      <c r="E669" s="186" t="s">
        <v>14</v>
      </c>
      <c r="F669" s="186" t="s">
        <v>613</v>
      </c>
      <c r="G669" s="186" t="s">
        <v>613</v>
      </c>
      <c r="H669" s="186" t="s">
        <v>888</v>
      </c>
      <c r="I669" s="186" t="s">
        <v>1161</v>
      </c>
      <c r="J669" s="186" t="s">
        <v>1540</v>
      </c>
      <c r="K669" s="186" t="s">
        <v>816</v>
      </c>
      <c r="L669" s="186" t="s">
        <v>891</v>
      </c>
      <c r="M669" s="184">
        <v>806.5</v>
      </c>
    </row>
    <row r="670" spans="1:13" ht="12.75">
      <c r="A670" s="186" t="s">
        <v>47</v>
      </c>
      <c r="B670" s="186" t="s">
        <v>22</v>
      </c>
      <c r="C670" s="186" t="s">
        <v>618</v>
      </c>
      <c r="D670" s="187">
        <v>4901</v>
      </c>
      <c r="E670" s="186" t="s">
        <v>14</v>
      </c>
      <c r="F670" s="186" t="s">
        <v>613</v>
      </c>
      <c r="G670" s="186" t="s">
        <v>613</v>
      </c>
      <c r="H670" s="186" t="s">
        <v>888</v>
      </c>
      <c r="I670" s="186" t="s">
        <v>1161</v>
      </c>
      <c r="J670" s="186" t="s">
        <v>1540</v>
      </c>
      <c r="K670" s="186" t="s">
        <v>831</v>
      </c>
      <c r="L670" s="186" t="s">
        <v>891</v>
      </c>
      <c r="M670" s="184">
        <v>564.6</v>
      </c>
    </row>
    <row r="671" spans="1:13" ht="12.75">
      <c r="A671" s="186" t="s">
        <v>48</v>
      </c>
      <c r="B671" s="186" t="s">
        <v>24</v>
      </c>
      <c r="C671" s="186" t="s">
        <v>618</v>
      </c>
      <c r="D671" s="187">
        <v>4901</v>
      </c>
      <c r="E671" s="186" t="s">
        <v>14</v>
      </c>
      <c r="F671" s="186" t="s">
        <v>613</v>
      </c>
      <c r="G671" s="186" t="s">
        <v>613</v>
      </c>
      <c r="H671" s="186" t="s">
        <v>888</v>
      </c>
      <c r="I671" s="186" t="s">
        <v>1161</v>
      </c>
      <c r="J671" s="186" t="s">
        <v>1540</v>
      </c>
      <c r="K671" s="186" t="s">
        <v>818</v>
      </c>
      <c r="L671" s="186" t="s">
        <v>876</v>
      </c>
      <c r="M671" s="184">
        <v>268.8</v>
      </c>
    </row>
    <row r="672" spans="1:13" ht="12.75">
      <c r="A672" s="186" t="s">
        <v>49</v>
      </c>
      <c r="B672" s="186" t="s">
        <v>26</v>
      </c>
      <c r="C672" s="186" t="s">
        <v>618</v>
      </c>
      <c r="D672" s="187">
        <v>4901</v>
      </c>
      <c r="E672" s="186" t="s">
        <v>14</v>
      </c>
      <c r="F672" s="186" t="s">
        <v>613</v>
      </c>
      <c r="G672" s="186" t="s">
        <v>613</v>
      </c>
      <c r="H672" s="186" t="s">
        <v>888</v>
      </c>
      <c r="I672" s="186" t="s">
        <v>1161</v>
      </c>
      <c r="J672" s="186" t="s">
        <v>1540</v>
      </c>
      <c r="K672" s="186" t="s">
        <v>839</v>
      </c>
      <c r="L672" s="186" t="s">
        <v>876</v>
      </c>
      <c r="M672" s="184">
        <v>188.2</v>
      </c>
    </row>
    <row r="673" spans="1:13" ht="12.75">
      <c r="A673" s="186" t="s">
        <v>50</v>
      </c>
      <c r="B673" s="186" t="s">
        <v>28</v>
      </c>
      <c r="C673" s="186" t="s">
        <v>618</v>
      </c>
      <c r="D673" s="187">
        <v>4901</v>
      </c>
      <c r="E673" s="186" t="s">
        <v>14</v>
      </c>
      <c r="F673" s="186" t="s">
        <v>613</v>
      </c>
      <c r="G673" s="186" t="s">
        <v>613</v>
      </c>
      <c r="H673" s="186" t="s">
        <v>888</v>
      </c>
      <c r="I673" s="186" t="s">
        <v>1161</v>
      </c>
      <c r="J673" s="186" t="s">
        <v>1540</v>
      </c>
      <c r="K673" s="186" t="s">
        <v>817</v>
      </c>
      <c r="L673" s="186" t="s">
        <v>876</v>
      </c>
      <c r="M673" s="184">
        <v>376.4</v>
      </c>
    </row>
    <row r="674" spans="1:13" ht="12.75">
      <c r="A674" s="186" t="s">
        <v>51</v>
      </c>
      <c r="B674" s="186" t="s">
        <v>30</v>
      </c>
      <c r="C674" s="186" t="s">
        <v>618</v>
      </c>
      <c r="D674" s="187">
        <v>4901</v>
      </c>
      <c r="E674" s="186" t="s">
        <v>14</v>
      </c>
      <c r="F674" s="186" t="s">
        <v>613</v>
      </c>
      <c r="G674" s="186" t="s">
        <v>613</v>
      </c>
      <c r="H674" s="186" t="s">
        <v>888</v>
      </c>
      <c r="I674" s="186" t="s">
        <v>1161</v>
      </c>
      <c r="J674" s="186" t="s">
        <v>1540</v>
      </c>
      <c r="K674" s="186" t="s">
        <v>816</v>
      </c>
      <c r="L674" s="186" t="s">
        <v>876</v>
      </c>
      <c r="M674" s="184">
        <v>537.7</v>
      </c>
    </row>
    <row r="675" spans="1:13" ht="12.75">
      <c r="A675" s="186" t="s">
        <v>52</v>
      </c>
      <c r="B675" s="186" t="s">
        <v>32</v>
      </c>
      <c r="C675" s="186" t="s">
        <v>618</v>
      </c>
      <c r="D675" s="187">
        <v>4901</v>
      </c>
      <c r="E675" s="186" t="s">
        <v>14</v>
      </c>
      <c r="F675" s="186" t="s">
        <v>613</v>
      </c>
      <c r="G675" s="186" t="s">
        <v>613</v>
      </c>
      <c r="H675" s="186" t="s">
        <v>888</v>
      </c>
      <c r="I675" s="186" t="s">
        <v>1161</v>
      </c>
      <c r="J675" s="186" t="s">
        <v>1540</v>
      </c>
      <c r="K675" s="186" t="s">
        <v>831</v>
      </c>
      <c r="L675" s="186" t="s">
        <v>876</v>
      </c>
      <c r="M675" s="184">
        <v>430.2</v>
      </c>
    </row>
    <row r="676" spans="1:13" ht="12.75">
      <c r="A676" s="186" t="s">
        <v>53</v>
      </c>
      <c r="B676" s="186" t="s">
        <v>13</v>
      </c>
      <c r="C676" s="186" t="s">
        <v>618</v>
      </c>
      <c r="D676" s="187">
        <v>4901</v>
      </c>
      <c r="E676" s="186" t="s">
        <v>14</v>
      </c>
      <c r="F676" s="186" t="s">
        <v>613</v>
      </c>
      <c r="G676" s="186" t="s">
        <v>613</v>
      </c>
      <c r="H676" s="186" t="s">
        <v>888</v>
      </c>
      <c r="I676" s="186" t="s">
        <v>1220</v>
      </c>
      <c r="J676" s="186" t="s">
        <v>1551</v>
      </c>
      <c r="K676" s="186" t="s">
        <v>818</v>
      </c>
      <c r="L676" s="186" t="s">
        <v>891</v>
      </c>
      <c r="M676" s="184">
        <v>369.5</v>
      </c>
    </row>
    <row r="677" spans="1:13" ht="12.75">
      <c r="A677" s="186" t="s">
        <v>54</v>
      </c>
      <c r="B677" s="186" t="s">
        <v>16</v>
      </c>
      <c r="C677" s="186" t="s">
        <v>618</v>
      </c>
      <c r="D677" s="187">
        <v>4901</v>
      </c>
      <c r="E677" s="186" t="s">
        <v>14</v>
      </c>
      <c r="F677" s="186" t="s">
        <v>613</v>
      </c>
      <c r="G677" s="186" t="s">
        <v>613</v>
      </c>
      <c r="H677" s="186" t="s">
        <v>888</v>
      </c>
      <c r="I677" s="186" t="s">
        <v>1220</v>
      </c>
      <c r="J677" s="186" t="s">
        <v>1551</v>
      </c>
      <c r="K677" s="186" t="s">
        <v>839</v>
      </c>
      <c r="L677" s="186" t="s">
        <v>891</v>
      </c>
      <c r="M677" s="184">
        <v>258.7</v>
      </c>
    </row>
    <row r="678" spans="1:13" ht="12.75">
      <c r="A678" s="186" t="s">
        <v>55</v>
      </c>
      <c r="B678" s="186" t="s">
        <v>18</v>
      </c>
      <c r="C678" s="186" t="s">
        <v>618</v>
      </c>
      <c r="D678" s="187">
        <v>4901</v>
      </c>
      <c r="E678" s="186" t="s">
        <v>14</v>
      </c>
      <c r="F678" s="186" t="s">
        <v>613</v>
      </c>
      <c r="G678" s="186" t="s">
        <v>613</v>
      </c>
      <c r="H678" s="186" t="s">
        <v>888</v>
      </c>
      <c r="I678" s="186" t="s">
        <v>1220</v>
      </c>
      <c r="J678" s="186" t="s">
        <v>1551</v>
      </c>
      <c r="K678" s="186" t="s">
        <v>817</v>
      </c>
      <c r="L678" s="186" t="s">
        <v>891</v>
      </c>
      <c r="M678" s="184">
        <v>517.3</v>
      </c>
    </row>
    <row r="679" spans="1:13" ht="12.75">
      <c r="A679" s="186" t="s">
        <v>56</v>
      </c>
      <c r="B679" s="186" t="s">
        <v>20</v>
      </c>
      <c r="C679" s="186" t="s">
        <v>618</v>
      </c>
      <c r="D679" s="187">
        <v>4901</v>
      </c>
      <c r="E679" s="186" t="s">
        <v>14</v>
      </c>
      <c r="F679" s="186" t="s">
        <v>613</v>
      </c>
      <c r="G679" s="186" t="s">
        <v>613</v>
      </c>
      <c r="H679" s="186" t="s">
        <v>888</v>
      </c>
      <c r="I679" s="186" t="s">
        <v>1220</v>
      </c>
      <c r="J679" s="186" t="s">
        <v>1551</v>
      </c>
      <c r="K679" s="186" t="s">
        <v>816</v>
      </c>
      <c r="L679" s="186" t="s">
        <v>891</v>
      </c>
      <c r="M679" s="184">
        <v>739</v>
      </c>
    </row>
    <row r="680" spans="1:13" ht="12.75">
      <c r="A680" s="186" t="s">
        <v>57</v>
      </c>
      <c r="B680" s="186" t="s">
        <v>22</v>
      </c>
      <c r="C680" s="186" t="s">
        <v>618</v>
      </c>
      <c r="D680" s="187">
        <v>4901</v>
      </c>
      <c r="E680" s="186" t="s">
        <v>14</v>
      </c>
      <c r="F680" s="186" t="s">
        <v>613</v>
      </c>
      <c r="G680" s="186" t="s">
        <v>613</v>
      </c>
      <c r="H680" s="186" t="s">
        <v>888</v>
      </c>
      <c r="I680" s="186" t="s">
        <v>1220</v>
      </c>
      <c r="J680" s="186" t="s">
        <v>1551</v>
      </c>
      <c r="K680" s="186" t="s">
        <v>831</v>
      </c>
      <c r="L680" s="186" t="s">
        <v>891</v>
      </c>
      <c r="M680" s="184">
        <v>517.3</v>
      </c>
    </row>
    <row r="681" spans="1:13" ht="12.75">
      <c r="A681" s="186" t="s">
        <v>58</v>
      </c>
      <c r="B681" s="186" t="s">
        <v>24</v>
      </c>
      <c r="C681" s="186" t="s">
        <v>618</v>
      </c>
      <c r="D681" s="187">
        <v>4901</v>
      </c>
      <c r="E681" s="186" t="s">
        <v>14</v>
      </c>
      <c r="F681" s="186" t="s">
        <v>613</v>
      </c>
      <c r="G681" s="186" t="s">
        <v>613</v>
      </c>
      <c r="H681" s="186" t="s">
        <v>888</v>
      </c>
      <c r="I681" s="186" t="s">
        <v>1220</v>
      </c>
      <c r="J681" s="186" t="s">
        <v>1551</v>
      </c>
      <c r="K681" s="186" t="s">
        <v>818</v>
      </c>
      <c r="L681" s="186" t="s">
        <v>876</v>
      </c>
      <c r="M681" s="184">
        <v>246.3</v>
      </c>
    </row>
    <row r="682" spans="1:13" ht="12.75">
      <c r="A682" s="186" t="s">
        <v>59</v>
      </c>
      <c r="B682" s="186" t="s">
        <v>26</v>
      </c>
      <c r="C682" s="186" t="s">
        <v>618</v>
      </c>
      <c r="D682" s="187">
        <v>4901</v>
      </c>
      <c r="E682" s="186" t="s">
        <v>14</v>
      </c>
      <c r="F682" s="186" t="s">
        <v>613</v>
      </c>
      <c r="G682" s="186" t="s">
        <v>613</v>
      </c>
      <c r="H682" s="186" t="s">
        <v>888</v>
      </c>
      <c r="I682" s="186" t="s">
        <v>1220</v>
      </c>
      <c r="J682" s="186" t="s">
        <v>1551</v>
      </c>
      <c r="K682" s="186" t="s">
        <v>839</v>
      </c>
      <c r="L682" s="186" t="s">
        <v>876</v>
      </c>
      <c r="M682" s="184">
        <v>172.4</v>
      </c>
    </row>
    <row r="683" spans="1:13" ht="12.75">
      <c r="A683" s="186" t="s">
        <v>60</v>
      </c>
      <c r="B683" s="186" t="s">
        <v>28</v>
      </c>
      <c r="C683" s="186" t="s">
        <v>618</v>
      </c>
      <c r="D683" s="187">
        <v>4901</v>
      </c>
      <c r="E683" s="186" t="s">
        <v>14</v>
      </c>
      <c r="F683" s="186" t="s">
        <v>613</v>
      </c>
      <c r="G683" s="186" t="s">
        <v>613</v>
      </c>
      <c r="H683" s="186" t="s">
        <v>888</v>
      </c>
      <c r="I683" s="186" t="s">
        <v>1220</v>
      </c>
      <c r="J683" s="186" t="s">
        <v>1551</v>
      </c>
      <c r="K683" s="186" t="s">
        <v>817</v>
      </c>
      <c r="L683" s="186" t="s">
        <v>876</v>
      </c>
      <c r="M683" s="184">
        <v>344.9</v>
      </c>
    </row>
    <row r="684" spans="1:13" ht="12.75">
      <c r="A684" s="186" t="s">
        <v>61</v>
      </c>
      <c r="B684" s="186" t="s">
        <v>30</v>
      </c>
      <c r="C684" s="186" t="s">
        <v>618</v>
      </c>
      <c r="D684" s="187">
        <v>4901</v>
      </c>
      <c r="E684" s="186" t="s">
        <v>14</v>
      </c>
      <c r="F684" s="186" t="s">
        <v>613</v>
      </c>
      <c r="G684" s="186" t="s">
        <v>613</v>
      </c>
      <c r="H684" s="186" t="s">
        <v>888</v>
      </c>
      <c r="I684" s="186" t="s">
        <v>1220</v>
      </c>
      <c r="J684" s="186" t="s">
        <v>1551</v>
      </c>
      <c r="K684" s="186" t="s">
        <v>816</v>
      </c>
      <c r="L684" s="186" t="s">
        <v>876</v>
      </c>
      <c r="M684" s="184">
        <v>492.7</v>
      </c>
    </row>
    <row r="685" spans="1:13" ht="12.75">
      <c r="A685" s="186" t="s">
        <v>62</v>
      </c>
      <c r="B685" s="186" t="s">
        <v>32</v>
      </c>
      <c r="C685" s="186" t="s">
        <v>618</v>
      </c>
      <c r="D685" s="187">
        <v>4901</v>
      </c>
      <c r="E685" s="186" t="s">
        <v>14</v>
      </c>
      <c r="F685" s="186" t="s">
        <v>613</v>
      </c>
      <c r="G685" s="186" t="s">
        <v>613</v>
      </c>
      <c r="H685" s="186" t="s">
        <v>888</v>
      </c>
      <c r="I685" s="186" t="s">
        <v>1220</v>
      </c>
      <c r="J685" s="186" t="s">
        <v>1551</v>
      </c>
      <c r="K685" s="186" t="s">
        <v>831</v>
      </c>
      <c r="L685" s="186" t="s">
        <v>876</v>
      </c>
      <c r="M685" s="184">
        <v>394.1</v>
      </c>
    </row>
    <row r="686" spans="1:13" ht="12.75">
      <c r="A686" s="186" t="s">
        <v>63</v>
      </c>
      <c r="B686" s="186" t="s">
        <v>13</v>
      </c>
      <c r="C686" s="186" t="s">
        <v>618</v>
      </c>
      <c r="D686" s="187">
        <v>4901</v>
      </c>
      <c r="E686" s="186" t="s">
        <v>14</v>
      </c>
      <c r="F686" s="186" t="s">
        <v>613</v>
      </c>
      <c r="G686" s="186" t="s">
        <v>613</v>
      </c>
      <c r="H686" s="186" t="s">
        <v>888</v>
      </c>
      <c r="I686" s="186" t="s">
        <v>889</v>
      </c>
      <c r="J686" s="186" t="s">
        <v>1562</v>
      </c>
      <c r="K686" s="186" t="s">
        <v>818</v>
      </c>
      <c r="L686" s="186" t="s">
        <v>891</v>
      </c>
      <c r="M686" s="184">
        <v>338.5</v>
      </c>
    </row>
    <row r="687" spans="1:13" ht="12.75">
      <c r="A687" s="186" t="s">
        <v>64</v>
      </c>
      <c r="B687" s="186" t="s">
        <v>16</v>
      </c>
      <c r="C687" s="186" t="s">
        <v>618</v>
      </c>
      <c r="D687" s="187">
        <v>4901</v>
      </c>
      <c r="E687" s="186" t="s">
        <v>14</v>
      </c>
      <c r="F687" s="186" t="s">
        <v>613</v>
      </c>
      <c r="G687" s="186" t="s">
        <v>613</v>
      </c>
      <c r="H687" s="186" t="s">
        <v>888</v>
      </c>
      <c r="I687" s="186" t="s">
        <v>889</v>
      </c>
      <c r="J687" s="186" t="s">
        <v>1562</v>
      </c>
      <c r="K687" s="186" t="s">
        <v>839</v>
      </c>
      <c r="L687" s="186" t="s">
        <v>891</v>
      </c>
      <c r="M687" s="184">
        <v>237</v>
      </c>
    </row>
    <row r="688" spans="1:13" ht="12.75">
      <c r="A688" s="186" t="s">
        <v>65</v>
      </c>
      <c r="B688" s="186" t="s">
        <v>18</v>
      </c>
      <c r="C688" s="186" t="s">
        <v>618</v>
      </c>
      <c r="D688" s="187">
        <v>4901</v>
      </c>
      <c r="E688" s="186" t="s">
        <v>14</v>
      </c>
      <c r="F688" s="186" t="s">
        <v>613</v>
      </c>
      <c r="G688" s="186" t="s">
        <v>613</v>
      </c>
      <c r="H688" s="186" t="s">
        <v>888</v>
      </c>
      <c r="I688" s="186" t="s">
        <v>889</v>
      </c>
      <c r="J688" s="186" t="s">
        <v>1562</v>
      </c>
      <c r="K688" s="186" t="s">
        <v>817</v>
      </c>
      <c r="L688" s="186" t="s">
        <v>891</v>
      </c>
      <c r="M688" s="184">
        <v>473.9</v>
      </c>
    </row>
    <row r="689" spans="1:13" ht="12.75">
      <c r="A689" s="186" t="s">
        <v>66</v>
      </c>
      <c r="B689" s="186" t="s">
        <v>20</v>
      </c>
      <c r="C689" s="186" t="s">
        <v>618</v>
      </c>
      <c r="D689" s="187">
        <v>4901</v>
      </c>
      <c r="E689" s="186" t="s">
        <v>14</v>
      </c>
      <c r="F689" s="186" t="s">
        <v>613</v>
      </c>
      <c r="G689" s="186" t="s">
        <v>613</v>
      </c>
      <c r="H689" s="186" t="s">
        <v>888</v>
      </c>
      <c r="I689" s="186" t="s">
        <v>889</v>
      </c>
      <c r="J689" s="186" t="s">
        <v>1562</v>
      </c>
      <c r="K689" s="186" t="s">
        <v>816</v>
      </c>
      <c r="L689" s="186" t="s">
        <v>891</v>
      </c>
      <c r="M689" s="184">
        <v>677</v>
      </c>
    </row>
    <row r="690" spans="1:13" ht="12.75">
      <c r="A690" s="186" t="s">
        <v>67</v>
      </c>
      <c r="B690" s="186" t="s">
        <v>22</v>
      </c>
      <c r="C690" s="186" t="s">
        <v>618</v>
      </c>
      <c r="D690" s="187">
        <v>4901</v>
      </c>
      <c r="E690" s="186" t="s">
        <v>14</v>
      </c>
      <c r="F690" s="186" t="s">
        <v>613</v>
      </c>
      <c r="G690" s="186" t="s">
        <v>613</v>
      </c>
      <c r="H690" s="186" t="s">
        <v>888</v>
      </c>
      <c r="I690" s="186" t="s">
        <v>889</v>
      </c>
      <c r="J690" s="186" t="s">
        <v>1562</v>
      </c>
      <c r="K690" s="186" t="s">
        <v>831</v>
      </c>
      <c r="L690" s="186" t="s">
        <v>891</v>
      </c>
      <c r="M690" s="184">
        <v>473.9</v>
      </c>
    </row>
    <row r="691" spans="1:13" ht="12.75">
      <c r="A691" s="186" t="s">
        <v>68</v>
      </c>
      <c r="B691" s="186" t="s">
        <v>24</v>
      </c>
      <c r="C691" s="186" t="s">
        <v>618</v>
      </c>
      <c r="D691" s="187">
        <v>4901</v>
      </c>
      <c r="E691" s="186" t="s">
        <v>14</v>
      </c>
      <c r="F691" s="186" t="s">
        <v>613</v>
      </c>
      <c r="G691" s="186" t="s">
        <v>613</v>
      </c>
      <c r="H691" s="186" t="s">
        <v>888</v>
      </c>
      <c r="I691" s="186" t="s">
        <v>889</v>
      </c>
      <c r="J691" s="186" t="s">
        <v>1562</v>
      </c>
      <c r="K691" s="186" t="s">
        <v>818</v>
      </c>
      <c r="L691" s="186" t="s">
        <v>876</v>
      </c>
      <c r="M691" s="184">
        <v>225.7</v>
      </c>
    </row>
    <row r="692" spans="1:13" ht="12.75">
      <c r="A692" s="186" t="s">
        <v>69</v>
      </c>
      <c r="B692" s="186" t="s">
        <v>26</v>
      </c>
      <c r="C692" s="186" t="s">
        <v>618</v>
      </c>
      <c r="D692" s="187">
        <v>4901</v>
      </c>
      <c r="E692" s="186" t="s">
        <v>14</v>
      </c>
      <c r="F692" s="186" t="s">
        <v>613</v>
      </c>
      <c r="G692" s="186" t="s">
        <v>613</v>
      </c>
      <c r="H692" s="186" t="s">
        <v>888</v>
      </c>
      <c r="I692" s="186" t="s">
        <v>889</v>
      </c>
      <c r="J692" s="186" t="s">
        <v>1562</v>
      </c>
      <c r="K692" s="186" t="s">
        <v>839</v>
      </c>
      <c r="L692" s="186" t="s">
        <v>876</v>
      </c>
      <c r="M692" s="184">
        <v>158</v>
      </c>
    </row>
    <row r="693" spans="1:13" ht="12.75">
      <c r="A693" s="186" t="s">
        <v>70</v>
      </c>
      <c r="B693" s="186" t="s">
        <v>28</v>
      </c>
      <c r="C693" s="186" t="s">
        <v>618</v>
      </c>
      <c r="D693" s="187">
        <v>4901</v>
      </c>
      <c r="E693" s="186" t="s">
        <v>14</v>
      </c>
      <c r="F693" s="186" t="s">
        <v>613</v>
      </c>
      <c r="G693" s="186" t="s">
        <v>613</v>
      </c>
      <c r="H693" s="186" t="s">
        <v>888</v>
      </c>
      <c r="I693" s="186" t="s">
        <v>889</v>
      </c>
      <c r="J693" s="186" t="s">
        <v>1562</v>
      </c>
      <c r="K693" s="186" t="s">
        <v>817</v>
      </c>
      <c r="L693" s="186" t="s">
        <v>876</v>
      </c>
      <c r="M693" s="184">
        <v>316</v>
      </c>
    </row>
    <row r="694" spans="1:13" ht="12.75">
      <c r="A694" s="186" t="s">
        <v>71</v>
      </c>
      <c r="B694" s="186" t="s">
        <v>30</v>
      </c>
      <c r="C694" s="186" t="s">
        <v>618</v>
      </c>
      <c r="D694" s="187">
        <v>4901</v>
      </c>
      <c r="E694" s="186" t="s">
        <v>14</v>
      </c>
      <c r="F694" s="186" t="s">
        <v>613</v>
      </c>
      <c r="G694" s="186" t="s">
        <v>613</v>
      </c>
      <c r="H694" s="186" t="s">
        <v>888</v>
      </c>
      <c r="I694" s="186" t="s">
        <v>889</v>
      </c>
      <c r="J694" s="186" t="s">
        <v>1562</v>
      </c>
      <c r="K694" s="186" t="s">
        <v>816</v>
      </c>
      <c r="L694" s="186" t="s">
        <v>876</v>
      </c>
      <c r="M694" s="184">
        <v>451.4</v>
      </c>
    </row>
    <row r="695" spans="1:13" ht="12.75">
      <c r="A695" s="186" t="s">
        <v>72</v>
      </c>
      <c r="B695" s="186" t="s">
        <v>32</v>
      </c>
      <c r="C695" s="186" t="s">
        <v>618</v>
      </c>
      <c r="D695" s="187">
        <v>4901</v>
      </c>
      <c r="E695" s="186" t="s">
        <v>14</v>
      </c>
      <c r="F695" s="186" t="s">
        <v>613</v>
      </c>
      <c r="G695" s="186" t="s">
        <v>613</v>
      </c>
      <c r="H695" s="186" t="s">
        <v>888</v>
      </c>
      <c r="I695" s="186" t="s">
        <v>889</v>
      </c>
      <c r="J695" s="186" t="s">
        <v>1562</v>
      </c>
      <c r="K695" s="186" t="s">
        <v>831</v>
      </c>
      <c r="L695" s="186" t="s">
        <v>876</v>
      </c>
      <c r="M695" s="184">
        <v>361.1</v>
      </c>
    </row>
    <row r="696" spans="1:13" ht="12.75">
      <c r="A696" s="186" t="s">
        <v>73</v>
      </c>
      <c r="B696" s="186" t="s">
        <v>13</v>
      </c>
      <c r="C696" s="186" t="s">
        <v>618</v>
      </c>
      <c r="D696" s="187">
        <v>4901</v>
      </c>
      <c r="E696" s="186" t="s">
        <v>14</v>
      </c>
      <c r="F696" s="186" t="s">
        <v>613</v>
      </c>
      <c r="G696" s="186" t="s">
        <v>613</v>
      </c>
      <c r="H696" s="186" t="s">
        <v>888</v>
      </c>
      <c r="I696" s="186" t="s">
        <v>892</v>
      </c>
      <c r="J696" s="186" t="s">
        <v>1573</v>
      </c>
      <c r="K696" s="186" t="s">
        <v>818</v>
      </c>
      <c r="L696" s="186" t="s">
        <v>891</v>
      </c>
      <c r="M696" s="184">
        <v>310.2</v>
      </c>
    </row>
    <row r="697" spans="1:13" ht="12.75">
      <c r="A697" s="186" t="s">
        <v>74</v>
      </c>
      <c r="B697" s="186" t="s">
        <v>16</v>
      </c>
      <c r="C697" s="186" t="s">
        <v>618</v>
      </c>
      <c r="D697" s="187">
        <v>4901</v>
      </c>
      <c r="E697" s="186" t="s">
        <v>14</v>
      </c>
      <c r="F697" s="186" t="s">
        <v>613</v>
      </c>
      <c r="G697" s="186" t="s">
        <v>613</v>
      </c>
      <c r="H697" s="186" t="s">
        <v>888</v>
      </c>
      <c r="I697" s="186" t="s">
        <v>892</v>
      </c>
      <c r="J697" s="186" t="s">
        <v>1573</v>
      </c>
      <c r="K697" s="186" t="s">
        <v>839</v>
      </c>
      <c r="L697" s="186" t="s">
        <v>891</v>
      </c>
      <c r="M697" s="184">
        <v>217.1</v>
      </c>
    </row>
    <row r="698" spans="1:13" ht="12.75">
      <c r="A698" s="186" t="s">
        <v>75</v>
      </c>
      <c r="B698" s="186" t="s">
        <v>18</v>
      </c>
      <c r="C698" s="186" t="s">
        <v>618</v>
      </c>
      <c r="D698" s="187">
        <v>4901</v>
      </c>
      <c r="E698" s="186" t="s">
        <v>14</v>
      </c>
      <c r="F698" s="186" t="s">
        <v>613</v>
      </c>
      <c r="G698" s="186" t="s">
        <v>613</v>
      </c>
      <c r="H698" s="186" t="s">
        <v>888</v>
      </c>
      <c r="I698" s="186" t="s">
        <v>892</v>
      </c>
      <c r="J698" s="186" t="s">
        <v>1573</v>
      </c>
      <c r="K698" s="186" t="s">
        <v>817</v>
      </c>
      <c r="L698" s="186" t="s">
        <v>891</v>
      </c>
      <c r="M698" s="184">
        <v>434.2</v>
      </c>
    </row>
    <row r="699" spans="1:13" ht="12.75">
      <c r="A699" s="186" t="s">
        <v>76</v>
      </c>
      <c r="B699" s="186" t="s">
        <v>20</v>
      </c>
      <c r="C699" s="186" t="s">
        <v>618</v>
      </c>
      <c r="D699" s="187">
        <v>4901</v>
      </c>
      <c r="E699" s="186" t="s">
        <v>14</v>
      </c>
      <c r="F699" s="186" t="s">
        <v>613</v>
      </c>
      <c r="G699" s="186" t="s">
        <v>613</v>
      </c>
      <c r="H699" s="186" t="s">
        <v>888</v>
      </c>
      <c r="I699" s="186" t="s">
        <v>892</v>
      </c>
      <c r="J699" s="186" t="s">
        <v>1573</v>
      </c>
      <c r="K699" s="186" t="s">
        <v>816</v>
      </c>
      <c r="L699" s="186" t="s">
        <v>891</v>
      </c>
      <c r="M699" s="184">
        <v>620.4</v>
      </c>
    </row>
    <row r="700" spans="1:13" ht="12.75">
      <c r="A700" s="186" t="s">
        <v>77</v>
      </c>
      <c r="B700" s="186" t="s">
        <v>22</v>
      </c>
      <c r="C700" s="186" t="s">
        <v>618</v>
      </c>
      <c r="D700" s="187">
        <v>4901</v>
      </c>
      <c r="E700" s="186" t="s">
        <v>14</v>
      </c>
      <c r="F700" s="186" t="s">
        <v>613</v>
      </c>
      <c r="G700" s="186" t="s">
        <v>613</v>
      </c>
      <c r="H700" s="186" t="s">
        <v>888</v>
      </c>
      <c r="I700" s="186" t="s">
        <v>892</v>
      </c>
      <c r="J700" s="186" t="s">
        <v>1573</v>
      </c>
      <c r="K700" s="186" t="s">
        <v>831</v>
      </c>
      <c r="L700" s="186" t="s">
        <v>891</v>
      </c>
      <c r="M700" s="184">
        <v>434.2</v>
      </c>
    </row>
    <row r="701" spans="1:13" ht="12.75">
      <c r="A701" s="186" t="s">
        <v>78</v>
      </c>
      <c r="B701" s="186" t="s">
        <v>24</v>
      </c>
      <c r="C701" s="186" t="s">
        <v>618</v>
      </c>
      <c r="D701" s="187">
        <v>4901</v>
      </c>
      <c r="E701" s="186" t="s">
        <v>14</v>
      </c>
      <c r="F701" s="186" t="s">
        <v>613</v>
      </c>
      <c r="G701" s="186" t="s">
        <v>613</v>
      </c>
      <c r="H701" s="186" t="s">
        <v>888</v>
      </c>
      <c r="I701" s="186" t="s">
        <v>892</v>
      </c>
      <c r="J701" s="186" t="s">
        <v>1573</v>
      </c>
      <c r="K701" s="186" t="s">
        <v>818</v>
      </c>
      <c r="L701" s="186" t="s">
        <v>876</v>
      </c>
      <c r="M701" s="184">
        <v>206.8</v>
      </c>
    </row>
    <row r="702" spans="1:13" ht="12.75">
      <c r="A702" s="186" t="s">
        <v>79</v>
      </c>
      <c r="B702" s="186" t="s">
        <v>26</v>
      </c>
      <c r="C702" s="186" t="s">
        <v>618</v>
      </c>
      <c r="D702" s="187">
        <v>4901</v>
      </c>
      <c r="E702" s="186" t="s">
        <v>14</v>
      </c>
      <c r="F702" s="186" t="s">
        <v>613</v>
      </c>
      <c r="G702" s="186" t="s">
        <v>613</v>
      </c>
      <c r="H702" s="186" t="s">
        <v>888</v>
      </c>
      <c r="I702" s="186" t="s">
        <v>892</v>
      </c>
      <c r="J702" s="186" t="s">
        <v>1573</v>
      </c>
      <c r="K702" s="186" t="s">
        <v>839</v>
      </c>
      <c r="L702" s="186" t="s">
        <v>876</v>
      </c>
      <c r="M702" s="184">
        <v>144.7</v>
      </c>
    </row>
    <row r="703" spans="1:13" ht="12.75">
      <c r="A703" s="186" t="s">
        <v>80</v>
      </c>
      <c r="B703" s="186" t="s">
        <v>28</v>
      </c>
      <c r="C703" s="186" t="s">
        <v>618</v>
      </c>
      <c r="D703" s="187">
        <v>4901</v>
      </c>
      <c r="E703" s="186" t="s">
        <v>14</v>
      </c>
      <c r="F703" s="186" t="s">
        <v>613</v>
      </c>
      <c r="G703" s="186" t="s">
        <v>613</v>
      </c>
      <c r="H703" s="186" t="s">
        <v>888</v>
      </c>
      <c r="I703" s="186" t="s">
        <v>892</v>
      </c>
      <c r="J703" s="186" t="s">
        <v>1573</v>
      </c>
      <c r="K703" s="186" t="s">
        <v>817</v>
      </c>
      <c r="L703" s="186" t="s">
        <v>876</v>
      </c>
      <c r="M703" s="184">
        <v>289.5</v>
      </c>
    </row>
    <row r="704" spans="1:13" ht="12.75">
      <c r="A704" s="186" t="s">
        <v>81</v>
      </c>
      <c r="B704" s="186" t="s">
        <v>30</v>
      </c>
      <c r="C704" s="186" t="s">
        <v>618</v>
      </c>
      <c r="D704" s="187">
        <v>4901</v>
      </c>
      <c r="E704" s="186" t="s">
        <v>14</v>
      </c>
      <c r="F704" s="186" t="s">
        <v>613</v>
      </c>
      <c r="G704" s="186" t="s">
        <v>613</v>
      </c>
      <c r="H704" s="186" t="s">
        <v>888</v>
      </c>
      <c r="I704" s="186" t="s">
        <v>892</v>
      </c>
      <c r="J704" s="186" t="s">
        <v>1573</v>
      </c>
      <c r="K704" s="186" t="s">
        <v>816</v>
      </c>
      <c r="L704" s="186" t="s">
        <v>876</v>
      </c>
      <c r="M704" s="184">
        <v>413.6</v>
      </c>
    </row>
    <row r="705" spans="1:13" ht="12.75">
      <c r="A705" s="186" t="s">
        <v>82</v>
      </c>
      <c r="B705" s="186" t="s">
        <v>32</v>
      </c>
      <c r="C705" s="186" t="s">
        <v>618</v>
      </c>
      <c r="D705" s="187">
        <v>4901</v>
      </c>
      <c r="E705" s="186" t="s">
        <v>14</v>
      </c>
      <c r="F705" s="186" t="s">
        <v>613</v>
      </c>
      <c r="G705" s="186" t="s">
        <v>613</v>
      </c>
      <c r="H705" s="186" t="s">
        <v>888</v>
      </c>
      <c r="I705" s="186" t="s">
        <v>892</v>
      </c>
      <c r="J705" s="186" t="s">
        <v>1573</v>
      </c>
      <c r="K705" s="186" t="s">
        <v>831</v>
      </c>
      <c r="L705" s="186" t="s">
        <v>876</v>
      </c>
      <c r="M705" s="184">
        <v>330.9</v>
      </c>
    </row>
    <row r="706" spans="1:13" ht="12.75">
      <c r="A706" s="186" t="s">
        <v>83</v>
      </c>
      <c r="B706" s="186" t="s">
        <v>13</v>
      </c>
      <c r="C706" s="186" t="s">
        <v>618</v>
      </c>
      <c r="D706" s="187">
        <v>4901</v>
      </c>
      <c r="E706" s="186" t="s">
        <v>14</v>
      </c>
      <c r="F706" s="186" t="s">
        <v>613</v>
      </c>
      <c r="G706" s="186" t="s">
        <v>613</v>
      </c>
      <c r="H706" s="186" t="s">
        <v>888</v>
      </c>
      <c r="I706" s="186" t="s">
        <v>894</v>
      </c>
      <c r="J706" s="186" t="s">
        <v>1585</v>
      </c>
      <c r="K706" s="186" t="s">
        <v>818</v>
      </c>
      <c r="L706" s="186" t="s">
        <v>891</v>
      </c>
      <c r="M706" s="184">
        <v>284.2</v>
      </c>
    </row>
    <row r="707" spans="1:13" ht="12.75">
      <c r="A707" s="186" t="s">
        <v>84</v>
      </c>
      <c r="B707" s="186" t="s">
        <v>16</v>
      </c>
      <c r="C707" s="186" t="s">
        <v>618</v>
      </c>
      <c r="D707" s="187">
        <v>4901</v>
      </c>
      <c r="E707" s="186" t="s">
        <v>14</v>
      </c>
      <c r="F707" s="186" t="s">
        <v>613</v>
      </c>
      <c r="G707" s="186" t="s">
        <v>613</v>
      </c>
      <c r="H707" s="186" t="s">
        <v>888</v>
      </c>
      <c r="I707" s="186" t="s">
        <v>894</v>
      </c>
      <c r="J707" s="186" t="s">
        <v>1585</v>
      </c>
      <c r="K707" s="186" t="s">
        <v>839</v>
      </c>
      <c r="L707" s="186" t="s">
        <v>891</v>
      </c>
      <c r="M707" s="184">
        <v>198.9</v>
      </c>
    </row>
    <row r="708" spans="1:13" ht="12.75">
      <c r="A708" s="186" t="s">
        <v>85</v>
      </c>
      <c r="B708" s="186" t="s">
        <v>18</v>
      </c>
      <c r="C708" s="186" t="s">
        <v>618</v>
      </c>
      <c r="D708" s="187">
        <v>4901</v>
      </c>
      <c r="E708" s="186" t="s">
        <v>14</v>
      </c>
      <c r="F708" s="186" t="s">
        <v>613</v>
      </c>
      <c r="G708" s="186" t="s">
        <v>613</v>
      </c>
      <c r="H708" s="186" t="s">
        <v>888</v>
      </c>
      <c r="I708" s="186" t="s">
        <v>894</v>
      </c>
      <c r="J708" s="186" t="s">
        <v>1585</v>
      </c>
      <c r="K708" s="186" t="s">
        <v>817</v>
      </c>
      <c r="L708" s="186" t="s">
        <v>891</v>
      </c>
      <c r="M708" s="184">
        <v>397.9</v>
      </c>
    </row>
    <row r="709" spans="1:13" ht="12.75">
      <c r="A709" s="186" t="s">
        <v>86</v>
      </c>
      <c r="B709" s="186" t="s">
        <v>20</v>
      </c>
      <c r="C709" s="186" t="s">
        <v>618</v>
      </c>
      <c r="D709" s="187">
        <v>4901</v>
      </c>
      <c r="E709" s="186" t="s">
        <v>14</v>
      </c>
      <c r="F709" s="186" t="s">
        <v>613</v>
      </c>
      <c r="G709" s="186" t="s">
        <v>613</v>
      </c>
      <c r="H709" s="186" t="s">
        <v>888</v>
      </c>
      <c r="I709" s="186" t="s">
        <v>894</v>
      </c>
      <c r="J709" s="186" t="s">
        <v>1585</v>
      </c>
      <c r="K709" s="186" t="s">
        <v>816</v>
      </c>
      <c r="L709" s="186" t="s">
        <v>891</v>
      </c>
      <c r="M709" s="184">
        <v>568.4</v>
      </c>
    </row>
    <row r="710" spans="1:13" ht="12.75">
      <c r="A710" s="186" t="s">
        <v>87</v>
      </c>
      <c r="B710" s="186" t="s">
        <v>22</v>
      </c>
      <c r="C710" s="186" t="s">
        <v>618</v>
      </c>
      <c r="D710" s="187">
        <v>4901</v>
      </c>
      <c r="E710" s="186" t="s">
        <v>14</v>
      </c>
      <c r="F710" s="186" t="s">
        <v>613</v>
      </c>
      <c r="G710" s="186" t="s">
        <v>613</v>
      </c>
      <c r="H710" s="186" t="s">
        <v>888</v>
      </c>
      <c r="I710" s="186" t="s">
        <v>894</v>
      </c>
      <c r="J710" s="186" t="s">
        <v>1585</v>
      </c>
      <c r="K710" s="186" t="s">
        <v>831</v>
      </c>
      <c r="L710" s="186" t="s">
        <v>891</v>
      </c>
      <c r="M710" s="184">
        <v>397.9</v>
      </c>
    </row>
    <row r="711" spans="1:13" ht="12.75">
      <c r="A711" s="186" t="s">
        <v>88</v>
      </c>
      <c r="B711" s="186" t="s">
        <v>24</v>
      </c>
      <c r="C711" s="186" t="s">
        <v>618</v>
      </c>
      <c r="D711" s="187">
        <v>4901</v>
      </c>
      <c r="E711" s="186" t="s">
        <v>14</v>
      </c>
      <c r="F711" s="186" t="s">
        <v>613</v>
      </c>
      <c r="G711" s="186" t="s">
        <v>613</v>
      </c>
      <c r="H711" s="186" t="s">
        <v>888</v>
      </c>
      <c r="I711" s="186" t="s">
        <v>894</v>
      </c>
      <c r="J711" s="186" t="s">
        <v>1585</v>
      </c>
      <c r="K711" s="186" t="s">
        <v>818</v>
      </c>
      <c r="L711" s="186" t="s">
        <v>876</v>
      </c>
      <c r="M711" s="184">
        <v>189.5</v>
      </c>
    </row>
    <row r="712" spans="1:13" ht="12.75">
      <c r="A712" s="186" t="s">
        <v>89</v>
      </c>
      <c r="B712" s="186" t="s">
        <v>26</v>
      </c>
      <c r="C712" s="186" t="s">
        <v>618</v>
      </c>
      <c r="D712" s="187">
        <v>4901</v>
      </c>
      <c r="E712" s="186" t="s">
        <v>14</v>
      </c>
      <c r="F712" s="186" t="s">
        <v>613</v>
      </c>
      <c r="G712" s="186" t="s">
        <v>613</v>
      </c>
      <c r="H712" s="186" t="s">
        <v>888</v>
      </c>
      <c r="I712" s="186" t="s">
        <v>894</v>
      </c>
      <c r="J712" s="186" t="s">
        <v>1585</v>
      </c>
      <c r="K712" s="186" t="s">
        <v>839</v>
      </c>
      <c r="L712" s="186" t="s">
        <v>876</v>
      </c>
      <c r="M712" s="184">
        <v>132.6</v>
      </c>
    </row>
    <row r="713" spans="1:13" ht="12.75">
      <c r="A713" s="186" t="s">
        <v>90</v>
      </c>
      <c r="B713" s="186" t="s">
        <v>28</v>
      </c>
      <c r="C713" s="186" t="s">
        <v>618</v>
      </c>
      <c r="D713" s="187">
        <v>4901</v>
      </c>
      <c r="E713" s="186" t="s">
        <v>14</v>
      </c>
      <c r="F713" s="186" t="s">
        <v>613</v>
      </c>
      <c r="G713" s="186" t="s">
        <v>613</v>
      </c>
      <c r="H713" s="186" t="s">
        <v>888</v>
      </c>
      <c r="I713" s="186" t="s">
        <v>894</v>
      </c>
      <c r="J713" s="186" t="s">
        <v>1585</v>
      </c>
      <c r="K713" s="186" t="s">
        <v>817</v>
      </c>
      <c r="L713" s="186" t="s">
        <v>876</v>
      </c>
      <c r="M713" s="184">
        <v>265.2</v>
      </c>
    </row>
    <row r="714" spans="1:13" ht="12.75">
      <c r="A714" s="186" t="s">
        <v>91</v>
      </c>
      <c r="B714" s="186" t="s">
        <v>30</v>
      </c>
      <c r="C714" s="186" t="s">
        <v>618</v>
      </c>
      <c r="D714" s="187">
        <v>4901</v>
      </c>
      <c r="E714" s="186" t="s">
        <v>14</v>
      </c>
      <c r="F714" s="186" t="s">
        <v>613</v>
      </c>
      <c r="G714" s="186" t="s">
        <v>613</v>
      </c>
      <c r="H714" s="186" t="s">
        <v>888</v>
      </c>
      <c r="I714" s="186" t="s">
        <v>894</v>
      </c>
      <c r="J714" s="186" t="s">
        <v>1585</v>
      </c>
      <c r="K714" s="186" t="s">
        <v>816</v>
      </c>
      <c r="L714" s="186" t="s">
        <v>876</v>
      </c>
      <c r="M714" s="184">
        <v>378.9</v>
      </c>
    </row>
    <row r="715" spans="1:13" ht="12.75">
      <c r="A715" s="186" t="s">
        <v>92</v>
      </c>
      <c r="B715" s="186" t="s">
        <v>32</v>
      </c>
      <c r="C715" s="186" t="s">
        <v>618</v>
      </c>
      <c r="D715" s="187">
        <v>4901</v>
      </c>
      <c r="E715" s="186" t="s">
        <v>14</v>
      </c>
      <c r="F715" s="186" t="s">
        <v>613</v>
      </c>
      <c r="G715" s="186" t="s">
        <v>613</v>
      </c>
      <c r="H715" s="186" t="s">
        <v>888</v>
      </c>
      <c r="I715" s="186" t="s">
        <v>894</v>
      </c>
      <c r="J715" s="186" t="s">
        <v>1585</v>
      </c>
      <c r="K715" s="186" t="s">
        <v>831</v>
      </c>
      <c r="L715" s="186" t="s">
        <v>876</v>
      </c>
      <c r="M715" s="184">
        <v>303.1</v>
      </c>
    </row>
    <row r="716" spans="1:13" ht="12.75">
      <c r="A716" s="186" t="s">
        <v>93</v>
      </c>
      <c r="B716" s="186" t="s">
        <v>13</v>
      </c>
      <c r="C716" s="186" t="s">
        <v>618</v>
      </c>
      <c r="D716" s="187">
        <v>4901</v>
      </c>
      <c r="E716" s="186" t="s">
        <v>14</v>
      </c>
      <c r="F716" s="186" t="s">
        <v>613</v>
      </c>
      <c r="G716" s="186" t="s">
        <v>613</v>
      </c>
      <c r="H716" s="186" t="s">
        <v>888</v>
      </c>
      <c r="I716" s="186" t="s">
        <v>896</v>
      </c>
      <c r="J716" s="186" t="s">
        <v>1596</v>
      </c>
      <c r="K716" s="186" t="s">
        <v>818</v>
      </c>
      <c r="L716" s="186" t="s">
        <v>891</v>
      </c>
      <c r="M716" s="184">
        <v>260.4</v>
      </c>
    </row>
    <row r="717" spans="1:13" ht="12.75">
      <c r="A717" s="186" t="s">
        <v>94</v>
      </c>
      <c r="B717" s="186" t="s">
        <v>16</v>
      </c>
      <c r="C717" s="186" t="s">
        <v>618</v>
      </c>
      <c r="D717" s="187">
        <v>4901</v>
      </c>
      <c r="E717" s="186" t="s">
        <v>14</v>
      </c>
      <c r="F717" s="186" t="s">
        <v>613</v>
      </c>
      <c r="G717" s="186" t="s">
        <v>613</v>
      </c>
      <c r="H717" s="186" t="s">
        <v>888</v>
      </c>
      <c r="I717" s="186" t="s">
        <v>896</v>
      </c>
      <c r="J717" s="186" t="s">
        <v>1596</v>
      </c>
      <c r="K717" s="186" t="s">
        <v>839</v>
      </c>
      <c r="L717" s="186" t="s">
        <v>891</v>
      </c>
      <c r="M717" s="184">
        <v>182.3</v>
      </c>
    </row>
    <row r="718" spans="1:13" ht="12.75">
      <c r="A718" s="186" t="s">
        <v>95</v>
      </c>
      <c r="B718" s="186" t="s">
        <v>18</v>
      </c>
      <c r="C718" s="186" t="s">
        <v>618</v>
      </c>
      <c r="D718" s="187">
        <v>4901</v>
      </c>
      <c r="E718" s="186" t="s">
        <v>14</v>
      </c>
      <c r="F718" s="186" t="s">
        <v>613</v>
      </c>
      <c r="G718" s="186" t="s">
        <v>613</v>
      </c>
      <c r="H718" s="186" t="s">
        <v>888</v>
      </c>
      <c r="I718" s="186" t="s">
        <v>896</v>
      </c>
      <c r="J718" s="186" t="s">
        <v>1596</v>
      </c>
      <c r="K718" s="186" t="s">
        <v>817</v>
      </c>
      <c r="L718" s="186" t="s">
        <v>891</v>
      </c>
      <c r="M718" s="184">
        <v>364.6</v>
      </c>
    </row>
    <row r="719" spans="1:13" ht="12.75">
      <c r="A719" s="186" t="s">
        <v>96</v>
      </c>
      <c r="B719" s="186" t="s">
        <v>20</v>
      </c>
      <c r="C719" s="186" t="s">
        <v>618</v>
      </c>
      <c r="D719" s="187">
        <v>4901</v>
      </c>
      <c r="E719" s="186" t="s">
        <v>14</v>
      </c>
      <c r="F719" s="186" t="s">
        <v>613</v>
      </c>
      <c r="G719" s="186" t="s">
        <v>613</v>
      </c>
      <c r="H719" s="186" t="s">
        <v>888</v>
      </c>
      <c r="I719" s="186" t="s">
        <v>896</v>
      </c>
      <c r="J719" s="186" t="s">
        <v>1596</v>
      </c>
      <c r="K719" s="186" t="s">
        <v>816</v>
      </c>
      <c r="L719" s="186" t="s">
        <v>891</v>
      </c>
      <c r="M719" s="184">
        <v>520.8</v>
      </c>
    </row>
    <row r="720" spans="1:13" ht="12.75">
      <c r="A720" s="186" t="s">
        <v>97</v>
      </c>
      <c r="B720" s="186" t="s">
        <v>22</v>
      </c>
      <c r="C720" s="186" t="s">
        <v>618</v>
      </c>
      <c r="D720" s="187">
        <v>4901</v>
      </c>
      <c r="E720" s="186" t="s">
        <v>14</v>
      </c>
      <c r="F720" s="186" t="s">
        <v>613</v>
      </c>
      <c r="G720" s="186" t="s">
        <v>613</v>
      </c>
      <c r="H720" s="186" t="s">
        <v>888</v>
      </c>
      <c r="I720" s="186" t="s">
        <v>896</v>
      </c>
      <c r="J720" s="186" t="s">
        <v>1596</v>
      </c>
      <c r="K720" s="186" t="s">
        <v>831</v>
      </c>
      <c r="L720" s="186" t="s">
        <v>891</v>
      </c>
      <c r="M720" s="184">
        <v>364.6</v>
      </c>
    </row>
    <row r="721" spans="1:13" ht="12.75">
      <c r="A721" s="186" t="s">
        <v>98</v>
      </c>
      <c r="B721" s="186" t="s">
        <v>24</v>
      </c>
      <c r="C721" s="186" t="s">
        <v>618</v>
      </c>
      <c r="D721" s="187">
        <v>4901</v>
      </c>
      <c r="E721" s="186" t="s">
        <v>14</v>
      </c>
      <c r="F721" s="186" t="s">
        <v>613</v>
      </c>
      <c r="G721" s="186" t="s">
        <v>613</v>
      </c>
      <c r="H721" s="186" t="s">
        <v>888</v>
      </c>
      <c r="I721" s="186" t="s">
        <v>896</v>
      </c>
      <c r="J721" s="186" t="s">
        <v>1596</v>
      </c>
      <c r="K721" s="186" t="s">
        <v>818</v>
      </c>
      <c r="L721" s="186" t="s">
        <v>876</v>
      </c>
      <c r="M721" s="184">
        <v>173.6</v>
      </c>
    </row>
    <row r="722" spans="1:13" ht="12.75">
      <c r="A722" s="186" t="s">
        <v>99</v>
      </c>
      <c r="B722" s="186" t="s">
        <v>26</v>
      </c>
      <c r="C722" s="186" t="s">
        <v>618</v>
      </c>
      <c r="D722" s="187">
        <v>4901</v>
      </c>
      <c r="E722" s="186" t="s">
        <v>14</v>
      </c>
      <c r="F722" s="186" t="s">
        <v>613</v>
      </c>
      <c r="G722" s="186" t="s">
        <v>613</v>
      </c>
      <c r="H722" s="186" t="s">
        <v>888</v>
      </c>
      <c r="I722" s="186" t="s">
        <v>896</v>
      </c>
      <c r="J722" s="186" t="s">
        <v>1596</v>
      </c>
      <c r="K722" s="186" t="s">
        <v>839</v>
      </c>
      <c r="L722" s="186" t="s">
        <v>876</v>
      </c>
      <c r="M722" s="184">
        <v>121.5</v>
      </c>
    </row>
    <row r="723" spans="1:13" ht="12.75">
      <c r="A723" s="186" t="s">
        <v>100</v>
      </c>
      <c r="B723" s="186" t="s">
        <v>28</v>
      </c>
      <c r="C723" s="186" t="s">
        <v>618</v>
      </c>
      <c r="D723" s="187">
        <v>4901</v>
      </c>
      <c r="E723" s="186" t="s">
        <v>14</v>
      </c>
      <c r="F723" s="186" t="s">
        <v>613</v>
      </c>
      <c r="G723" s="186" t="s">
        <v>613</v>
      </c>
      <c r="H723" s="186" t="s">
        <v>888</v>
      </c>
      <c r="I723" s="186" t="s">
        <v>896</v>
      </c>
      <c r="J723" s="186" t="s">
        <v>1596</v>
      </c>
      <c r="K723" s="186" t="s">
        <v>817</v>
      </c>
      <c r="L723" s="186" t="s">
        <v>876</v>
      </c>
      <c r="M723" s="184">
        <v>243.1</v>
      </c>
    </row>
    <row r="724" spans="1:13" ht="12.75">
      <c r="A724" s="186" t="s">
        <v>101</v>
      </c>
      <c r="B724" s="186" t="s">
        <v>30</v>
      </c>
      <c r="C724" s="186" t="s">
        <v>618</v>
      </c>
      <c r="D724" s="187">
        <v>4901</v>
      </c>
      <c r="E724" s="186" t="s">
        <v>14</v>
      </c>
      <c r="F724" s="186" t="s">
        <v>613</v>
      </c>
      <c r="G724" s="186" t="s">
        <v>613</v>
      </c>
      <c r="H724" s="186" t="s">
        <v>888</v>
      </c>
      <c r="I724" s="186" t="s">
        <v>896</v>
      </c>
      <c r="J724" s="186" t="s">
        <v>1596</v>
      </c>
      <c r="K724" s="186" t="s">
        <v>816</v>
      </c>
      <c r="L724" s="186" t="s">
        <v>876</v>
      </c>
      <c r="M724" s="184">
        <v>347.2</v>
      </c>
    </row>
    <row r="725" spans="1:13" ht="12.75">
      <c r="A725" s="186" t="s">
        <v>102</v>
      </c>
      <c r="B725" s="186" t="s">
        <v>32</v>
      </c>
      <c r="C725" s="186" t="s">
        <v>618</v>
      </c>
      <c r="D725" s="187">
        <v>4901</v>
      </c>
      <c r="E725" s="186" t="s">
        <v>14</v>
      </c>
      <c r="F725" s="186" t="s">
        <v>613</v>
      </c>
      <c r="G725" s="186" t="s">
        <v>613</v>
      </c>
      <c r="H725" s="186" t="s">
        <v>888</v>
      </c>
      <c r="I725" s="186" t="s">
        <v>896</v>
      </c>
      <c r="J725" s="186" t="s">
        <v>1596</v>
      </c>
      <c r="K725" s="186" t="s">
        <v>831</v>
      </c>
      <c r="L725" s="186" t="s">
        <v>876</v>
      </c>
      <c r="M725" s="184">
        <v>277.8</v>
      </c>
    </row>
  </sheetData>
  <sheetProtection password="C760" sheet="1" objects="1" scenarios="1" pivotTable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"/>
  <sheetViews>
    <sheetView showGridLines="0" showRowColHeaders="0" zoomScalePageLayoutView="0" workbookViewId="0" topLeftCell="A1">
      <selection activeCell="D3" sqref="D3"/>
    </sheetView>
  </sheetViews>
  <sheetFormatPr defaultColWidth="9.140625" defaultRowHeight="12.75"/>
  <cols>
    <col min="1" max="1" width="11.57421875" style="0" bestFit="1" customWidth="1"/>
    <col min="2" max="2" width="11.00390625" style="0" bestFit="1" customWidth="1"/>
    <col min="3" max="3" width="12.7109375" style="0" bestFit="1" customWidth="1"/>
    <col min="4" max="4" width="4.57421875" style="0" bestFit="1" customWidth="1"/>
    <col min="5" max="5" width="21.140625" style="0" bestFit="1" customWidth="1"/>
    <col min="6" max="6" width="23.57421875" style="0" bestFit="1" customWidth="1"/>
    <col min="7" max="7" width="10.8515625" style="0" bestFit="1" customWidth="1"/>
    <col min="8" max="8" width="7.140625" style="0" bestFit="1" customWidth="1"/>
    <col min="9" max="9" width="4.57421875" style="0" bestFit="1" customWidth="1"/>
    <col min="10" max="10" width="14.7109375" style="0" bestFit="1" customWidth="1"/>
    <col min="11" max="11" width="5.140625" style="0" bestFit="1" customWidth="1"/>
    <col min="12" max="12" width="10.00390625" style="0" bestFit="1" customWidth="1"/>
  </cols>
  <sheetData>
    <row r="1" spans="1:12" ht="12.75">
      <c r="A1" s="26" t="s">
        <v>588</v>
      </c>
      <c r="B1" s="26" t="s">
        <v>589</v>
      </c>
      <c r="C1" s="26" t="s">
        <v>590</v>
      </c>
      <c r="D1" s="26" t="s">
        <v>591</v>
      </c>
      <c r="E1" s="26" t="s">
        <v>592</v>
      </c>
      <c r="F1" s="26" t="s">
        <v>593</v>
      </c>
      <c r="G1" s="26" t="s">
        <v>594</v>
      </c>
      <c r="H1" s="26" t="s">
        <v>595</v>
      </c>
      <c r="I1" s="26" t="s">
        <v>596</v>
      </c>
      <c r="J1" s="26" t="s">
        <v>597</v>
      </c>
      <c r="K1" s="26" t="s">
        <v>599</v>
      </c>
      <c r="L1" s="26" t="s">
        <v>600</v>
      </c>
    </row>
    <row r="2" spans="1:12" s="26" customFormat="1" ht="10.5">
      <c r="A2" s="26" t="s">
        <v>452</v>
      </c>
      <c r="B2" s="26" t="s">
        <v>456</v>
      </c>
      <c r="C2" s="26" t="s">
        <v>236</v>
      </c>
      <c r="D2" s="26">
        <v>4901</v>
      </c>
      <c r="E2" s="26" t="s">
        <v>433</v>
      </c>
      <c r="F2" s="26" t="s">
        <v>237</v>
      </c>
      <c r="H2" s="26" t="s">
        <v>458</v>
      </c>
      <c r="I2" s="26" t="s">
        <v>770</v>
      </c>
      <c r="K2" s="26" t="s">
        <v>891</v>
      </c>
      <c r="L2" s="201">
        <v>519200</v>
      </c>
    </row>
    <row r="3" spans="1:12" s="26" customFormat="1" ht="10.5">
      <c r="A3" s="26" t="s">
        <v>453</v>
      </c>
      <c r="B3" s="26" t="s">
        <v>456</v>
      </c>
      <c r="C3" s="26" t="s">
        <v>236</v>
      </c>
      <c r="D3" s="26">
        <v>4901</v>
      </c>
      <c r="E3" s="26" t="s">
        <v>433</v>
      </c>
      <c r="F3" s="26" t="s">
        <v>237</v>
      </c>
      <c r="H3" s="26" t="s">
        <v>458</v>
      </c>
      <c r="I3" s="26" t="s">
        <v>770</v>
      </c>
      <c r="K3" s="26" t="s">
        <v>876</v>
      </c>
      <c r="L3" s="201">
        <v>259600</v>
      </c>
    </row>
    <row r="4" spans="1:12" s="26" customFormat="1" ht="10.5">
      <c r="A4" s="26" t="s">
        <v>454</v>
      </c>
      <c r="B4" s="26" t="s">
        <v>457</v>
      </c>
      <c r="C4" s="26" t="s">
        <v>236</v>
      </c>
      <c r="D4" s="26">
        <v>4902</v>
      </c>
      <c r="E4" s="26" t="s">
        <v>434</v>
      </c>
      <c r="F4" s="26" t="s">
        <v>237</v>
      </c>
      <c r="H4" s="26" t="s">
        <v>458</v>
      </c>
      <c r="I4" s="26" t="s">
        <v>770</v>
      </c>
      <c r="K4" s="26" t="s">
        <v>891</v>
      </c>
      <c r="L4" s="201">
        <v>2596000</v>
      </c>
    </row>
    <row r="5" spans="1:12" s="26" customFormat="1" ht="10.5">
      <c r="A5" s="26" t="s">
        <v>455</v>
      </c>
      <c r="B5" s="26" t="s">
        <v>457</v>
      </c>
      <c r="C5" s="26" t="s">
        <v>236</v>
      </c>
      <c r="D5" s="26">
        <v>4902</v>
      </c>
      <c r="E5" s="26" t="s">
        <v>434</v>
      </c>
      <c r="F5" s="26" t="s">
        <v>237</v>
      </c>
      <c r="H5" s="26" t="s">
        <v>458</v>
      </c>
      <c r="I5" s="26" t="s">
        <v>770</v>
      </c>
      <c r="K5" s="26" t="s">
        <v>876</v>
      </c>
      <c r="L5" s="201">
        <v>1298000</v>
      </c>
    </row>
  </sheetData>
  <sheetProtection password="C760" sheet="1" objects="1" scenarios="1" pivotTables="0"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12"/>
  <sheetViews>
    <sheetView showGridLines="0" showRowColHeader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" sqref="D3"/>
    </sheetView>
  </sheetViews>
  <sheetFormatPr defaultColWidth="9.140625" defaultRowHeight="12.75"/>
  <cols>
    <col min="1" max="1" width="13.140625" style="0" bestFit="1" customWidth="1"/>
    <col min="2" max="2" width="12.28125" style="0" bestFit="1" customWidth="1"/>
    <col min="3" max="3" width="11.7109375" style="0" bestFit="1" customWidth="1"/>
    <col min="4" max="4" width="5.00390625" style="0" bestFit="1" customWidth="1"/>
    <col min="5" max="5" width="39.140625" style="0" bestFit="1" customWidth="1"/>
    <col min="6" max="6" width="14.140625" style="0" bestFit="1" customWidth="1"/>
    <col min="7" max="7" width="10.8515625" style="0" bestFit="1" customWidth="1"/>
    <col min="8" max="8" width="15.7109375" style="0" bestFit="1" customWidth="1"/>
    <col min="9" max="9" width="12.57421875" style="0" bestFit="1" customWidth="1"/>
    <col min="10" max="10" width="14.7109375" style="0" bestFit="1" customWidth="1"/>
    <col min="11" max="11" width="9.8515625" style="0" bestFit="1" customWidth="1"/>
    <col min="12" max="12" width="7.140625" style="0" bestFit="1" customWidth="1"/>
    <col min="13" max="13" width="10.00390625" style="0" bestFit="1" customWidth="1"/>
  </cols>
  <sheetData>
    <row r="1" spans="1:13" ht="12.75">
      <c r="A1" s="179" t="s">
        <v>588</v>
      </c>
      <c r="B1" s="179" t="s">
        <v>589</v>
      </c>
      <c r="C1" s="179" t="s">
        <v>590</v>
      </c>
      <c r="D1" s="179" t="s">
        <v>591</v>
      </c>
      <c r="E1" s="179" t="s">
        <v>592</v>
      </c>
      <c r="F1" s="179" t="s">
        <v>593</v>
      </c>
      <c r="G1" s="179" t="s">
        <v>594</v>
      </c>
      <c r="H1" s="179" t="s">
        <v>595</v>
      </c>
      <c r="I1" s="179" t="s">
        <v>596</v>
      </c>
      <c r="J1" s="179" t="s">
        <v>597</v>
      </c>
      <c r="K1" s="179" t="s">
        <v>598</v>
      </c>
      <c r="L1" s="179" t="s">
        <v>599</v>
      </c>
      <c r="M1" s="179" t="s">
        <v>600</v>
      </c>
    </row>
    <row r="2" spans="1:13" ht="12.75">
      <c r="A2" s="179" t="s">
        <v>770</v>
      </c>
      <c r="B2" s="179" t="s">
        <v>770</v>
      </c>
      <c r="C2" s="199" t="s">
        <v>863</v>
      </c>
      <c r="D2" s="200">
        <v>7600</v>
      </c>
      <c r="E2" s="179" t="s">
        <v>1735</v>
      </c>
      <c r="F2" s="179" t="s">
        <v>770</v>
      </c>
      <c r="G2" s="179" t="s">
        <v>770</v>
      </c>
      <c r="H2" s="179" t="s">
        <v>770</v>
      </c>
      <c r="I2" s="199" t="s">
        <v>901</v>
      </c>
      <c r="J2" s="179" t="s">
        <v>770</v>
      </c>
      <c r="K2" s="179" t="s">
        <v>770</v>
      </c>
      <c r="L2" s="179" t="s">
        <v>770</v>
      </c>
      <c r="M2" s="179"/>
    </row>
    <row r="3" spans="1:13" ht="12.75">
      <c r="A3" s="179" t="s">
        <v>770</v>
      </c>
      <c r="B3" s="179" t="s">
        <v>770</v>
      </c>
      <c r="C3" s="199" t="s">
        <v>1734</v>
      </c>
      <c r="D3" s="200">
        <v>7700</v>
      </c>
      <c r="E3" s="179" t="s">
        <v>425</v>
      </c>
      <c r="F3" s="179" t="s">
        <v>770</v>
      </c>
      <c r="G3" s="179" t="s">
        <v>770</v>
      </c>
      <c r="H3" s="179" t="s">
        <v>770</v>
      </c>
      <c r="I3" s="199" t="s">
        <v>901</v>
      </c>
      <c r="J3" s="179" t="s">
        <v>770</v>
      </c>
      <c r="K3" s="179" t="s">
        <v>770</v>
      </c>
      <c r="L3" s="179" t="s">
        <v>770</v>
      </c>
      <c r="M3" s="179"/>
    </row>
    <row r="4" spans="1:13" ht="12.75">
      <c r="A4" s="199" t="s">
        <v>1736</v>
      </c>
      <c r="B4" s="199" t="s">
        <v>1879</v>
      </c>
      <c r="C4" s="199" t="s">
        <v>1734</v>
      </c>
      <c r="D4" s="180">
        <v>7701</v>
      </c>
      <c r="E4" s="199" t="s">
        <v>1871</v>
      </c>
      <c r="F4" s="199" t="s">
        <v>1872</v>
      </c>
      <c r="G4" s="199" t="s">
        <v>1872</v>
      </c>
      <c r="H4" s="199" t="s">
        <v>888</v>
      </c>
      <c r="I4" s="182" t="s">
        <v>880</v>
      </c>
      <c r="J4" s="199" t="s">
        <v>1894</v>
      </c>
      <c r="K4" s="199" t="s">
        <v>817</v>
      </c>
      <c r="L4" s="199" t="s">
        <v>876</v>
      </c>
      <c r="M4" s="201">
        <v>594010</v>
      </c>
    </row>
    <row r="5" spans="1:13" ht="12.75">
      <c r="A5" s="170" t="s">
        <v>1737</v>
      </c>
      <c r="B5" s="199" t="s">
        <v>1880</v>
      </c>
      <c r="C5" s="199" t="s">
        <v>1734</v>
      </c>
      <c r="D5" s="171">
        <v>7701</v>
      </c>
      <c r="E5" s="199" t="s">
        <v>1871</v>
      </c>
      <c r="F5" s="199" t="s">
        <v>1872</v>
      </c>
      <c r="G5" s="199" t="s">
        <v>1872</v>
      </c>
      <c r="H5" s="199" t="s">
        <v>888</v>
      </c>
      <c r="I5" s="198" t="s">
        <v>880</v>
      </c>
      <c r="J5" s="199" t="s">
        <v>1894</v>
      </c>
      <c r="K5" s="170" t="s">
        <v>816</v>
      </c>
      <c r="L5" s="199" t="s">
        <v>876</v>
      </c>
      <c r="M5" s="201">
        <v>653400</v>
      </c>
    </row>
    <row r="6" spans="1:13" ht="12.75">
      <c r="A6" s="170" t="s">
        <v>1738</v>
      </c>
      <c r="B6" s="199" t="s">
        <v>1881</v>
      </c>
      <c r="C6" s="199" t="s">
        <v>1734</v>
      </c>
      <c r="D6" s="180">
        <v>7701</v>
      </c>
      <c r="E6" s="199" t="s">
        <v>1871</v>
      </c>
      <c r="F6" s="199" t="s">
        <v>1872</v>
      </c>
      <c r="G6" s="199" t="s">
        <v>1872</v>
      </c>
      <c r="H6" s="199" t="s">
        <v>888</v>
      </c>
      <c r="I6" s="198" t="s">
        <v>880</v>
      </c>
      <c r="J6" s="199" t="s">
        <v>1894</v>
      </c>
      <c r="K6" s="170" t="s">
        <v>816</v>
      </c>
      <c r="L6" s="170" t="s">
        <v>10</v>
      </c>
      <c r="M6" s="201">
        <v>356430</v>
      </c>
    </row>
    <row r="7" spans="1:13" ht="12.75">
      <c r="A7" s="170" t="s">
        <v>1739</v>
      </c>
      <c r="B7" s="199" t="s">
        <v>1879</v>
      </c>
      <c r="C7" s="199" t="s">
        <v>1734</v>
      </c>
      <c r="D7" s="171">
        <v>7701</v>
      </c>
      <c r="E7" s="199" t="s">
        <v>1871</v>
      </c>
      <c r="F7" s="199" t="s">
        <v>1872</v>
      </c>
      <c r="G7" s="199" t="s">
        <v>1872</v>
      </c>
      <c r="H7" s="199" t="s">
        <v>888</v>
      </c>
      <c r="I7" s="182" t="s">
        <v>987</v>
      </c>
      <c r="J7" s="199" t="s">
        <v>1895</v>
      </c>
      <c r="K7" s="199" t="s">
        <v>817</v>
      </c>
      <c r="L7" s="199" t="s">
        <v>876</v>
      </c>
      <c r="M7" s="201">
        <v>310000</v>
      </c>
    </row>
    <row r="8" spans="1:13" ht="12.75">
      <c r="A8" s="170" t="s">
        <v>1740</v>
      </c>
      <c r="B8" s="199" t="s">
        <v>1880</v>
      </c>
      <c r="C8" s="199" t="s">
        <v>1734</v>
      </c>
      <c r="D8" s="180">
        <v>7701</v>
      </c>
      <c r="E8" s="199" t="s">
        <v>1871</v>
      </c>
      <c r="F8" s="199" t="s">
        <v>1872</v>
      </c>
      <c r="G8" s="199" t="s">
        <v>1872</v>
      </c>
      <c r="H8" s="199" t="s">
        <v>888</v>
      </c>
      <c r="I8" s="182" t="s">
        <v>987</v>
      </c>
      <c r="J8" s="199" t="s">
        <v>1895</v>
      </c>
      <c r="K8" s="170" t="s">
        <v>816</v>
      </c>
      <c r="L8" s="199" t="s">
        <v>876</v>
      </c>
      <c r="M8" s="201">
        <v>341000</v>
      </c>
    </row>
    <row r="9" spans="1:13" ht="12.75">
      <c r="A9" s="170" t="s">
        <v>1741</v>
      </c>
      <c r="B9" s="199" t="s">
        <v>1881</v>
      </c>
      <c r="C9" s="199" t="s">
        <v>1734</v>
      </c>
      <c r="D9" s="171">
        <v>7701</v>
      </c>
      <c r="E9" s="199" t="s">
        <v>1871</v>
      </c>
      <c r="F9" s="199" t="s">
        <v>1872</v>
      </c>
      <c r="G9" s="199" t="s">
        <v>1872</v>
      </c>
      <c r="H9" s="199" t="s">
        <v>888</v>
      </c>
      <c r="I9" s="195" t="s">
        <v>987</v>
      </c>
      <c r="J9" s="199" t="s">
        <v>1895</v>
      </c>
      <c r="K9" s="170" t="s">
        <v>816</v>
      </c>
      <c r="L9" s="170" t="s">
        <v>10</v>
      </c>
      <c r="M9" s="201">
        <v>186020</v>
      </c>
    </row>
    <row r="10" spans="1:13" ht="12.75">
      <c r="A10" s="170" t="s">
        <v>1742</v>
      </c>
      <c r="B10" s="199" t="s">
        <v>1879</v>
      </c>
      <c r="C10" s="199" t="s">
        <v>1734</v>
      </c>
      <c r="D10" s="180">
        <v>7701</v>
      </c>
      <c r="E10" s="199" t="s">
        <v>1871</v>
      </c>
      <c r="F10" s="199" t="s">
        <v>1872</v>
      </c>
      <c r="G10" s="199" t="s">
        <v>1872</v>
      </c>
      <c r="H10" s="199" t="s">
        <v>888</v>
      </c>
      <c r="I10" s="220" t="s">
        <v>1896</v>
      </c>
      <c r="J10" s="199" t="s">
        <v>1897</v>
      </c>
      <c r="K10" s="199" t="s">
        <v>817</v>
      </c>
      <c r="L10" s="199" t="s">
        <v>876</v>
      </c>
      <c r="M10" s="201">
        <v>215000</v>
      </c>
    </row>
    <row r="11" spans="1:13" ht="12.75">
      <c r="A11" s="170" t="s">
        <v>1743</v>
      </c>
      <c r="B11" s="199" t="s">
        <v>1880</v>
      </c>
      <c r="C11" s="199" t="s">
        <v>1734</v>
      </c>
      <c r="D11" s="171">
        <v>7701</v>
      </c>
      <c r="E11" s="199" t="s">
        <v>1871</v>
      </c>
      <c r="F11" s="199" t="s">
        <v>1872</v>
      </c>
      <c r="G11" s="199" t="s">
        <v>1872</v>
      </c>
      <c r="H11" s="199" t="s">
        <v>888</v>
      </c>
      <c r="I11" s="220" t="s">
        <v>1896</v>
      </c>
      <c r="J11" s="199" t="s">
        <v>1897</v>
      </c>
      <c r="K11" s="170" t="s">
        <v>816</v>
      </c>
      <c r="L11" s="199" t="s">
        <v>876</v>
      </c>
      <c r="M11" s="201">
        <v>236500</v>
      </c>
    </row>
    <row r="12" spans="1:13" ht="12.75">
      <c r="A12" s="170" t="s">
        <v>1744</v>
      </c>
      <c r="B12" s="199" t="s">
        <v>1881</v>
      </c>
      <c r="C12" s="199" t="s">
        <v>1734</v>
      </c>
      <c r="D12" s="180">
        <v>7701</v>
      </c>
      <c r="E12" s="199" t="s">
        <v>1871</v>
      </c>
      <c r="F12" s="199" t="s">
        <v>1872</v>
      </c>
      <c r="G12" s="199" t="s">
        <v>1872</v>
      </c>
      <c r="H12" s="199" t="s">
        <v>888</v>
      </c>
      <c r="I12" s="220" t="s">
        <v>1896</v>
      </c>
      <c r="J12" s="199" t="s">
        <v>1897</v>
      </c>
      <c r="K12" s="170" t="s">
        <v>816</v>
      </c>
      <c r="L12" s="170" t="s">
        <v>10</v>
      </c>
      <c r="M12" s="201">
        <v>129010</v>
      </c>
    </row>
    <row r="13" spans="1:13" ht="12.75">
      <c r="A13" s="170" t="s">
        <v>1745</v>
      </c>
      <c r="B13" s="199" t="s">
        <v>1879</v>
      </c>
      <c r="C13" s="199" t="s">
        <v>1734</v>
      </c>
      <c r="D13" s="171">
        <v>7701</v>
      </c>
      <c r="E13" s="199" t="s">
        <v>1871</v>
      </c>
      <c r="F13" s="199" t="s">
        <v>1872</v>
      </c>
      <c r="G13" s="199" t="s">
        <v>1872</v>
      </c>
      <c r="H13" s="199" t="s">
        <v>888</v>
      </c>
      <c r="I13" s="220" t="s">
        <v>1898</v>
      </c>
      <c r="J13" s="199" t="s">
        <v>1899</v>
      </c>
      <c r="K13" s="199" t="s">
        <v>817</v>
      </c>
      <c r="L13" s="199" t="s">
        <v>876</v>
      </c>
      <c r="M13" s="201">
        <v>180000</v>
      </c>
    </row>
    <row r="14" spans="1:13" ht="12.75">
      <c r="A14" s="170" t="s">
        <v>1746</v>
      </c>
      <c r="B14" s="199" t="s">
        <v>1880</v>
      </c>
      <c r="C14" s="199" t="s">
        <v>1734</v>
      </c>
      <c r="D14" s="180">
        <v>7701</v>
      </c>
      <c r="E14" s="199" t="s">
        <v>1871</v>
      </c>
      <c r="F14" s="199" t="s">
        <v>1872</v>
      </c>
      <c r="G14" s="199" t="s">
        <v>1872</v>
      </c>
      <c r="H14" s="199" t="s">
        <v>888</v>
      </c>
      <c r="I14" s="220" t="s">
        <v>1898</v>
      </c>
      <c r="J14" s="199" t="s">
        <v>1899</v>
      </c>
      <c r="K14" s="170" t="s">
        <v>816</v>
      </c>
      <c r="L14" s="199" t="s">
        <v>876</v>
      </c>
      <c r="M14" s="201">
        <v>198000</v>
      </c>
    </row>
    <row r="15" spans="1:13" ht="12.75">
      <c r="A15" s="170" t="s">
        <v>1747</v>
      </c>
      <c r="B15" s="199" t="s">
        <v>1881</v>
      </c>
      <c r="C15" s="199" t="s">
        <v>1734</v>
      </c>
      <c r="D15" s="171">
        <v>7701</v>
      </c>
      <c r="E15" s="199" t="s">
        <v>1871</v>
      </c>
      <c r="F15" s="199" t="s">
        <v>1872</v>
      </c>
      <c r="G15" s="199" t="s">
        <v>1872</v>
      </c>
      <c r="H15" s="199" t="s">
        <v>888</v>
      </c>
      <c r="I15" s="220" t="s">
        <v>1898</v>
      </c>
      <c r="J15" s="199" t="s">
        <v>1899</v>
      </c>
      <c r="K15" s="170" t="s">
        <v>816</v>
      </c>
      <c r="L15" s="170" t="s">
        <v>10</v>
      </c>
      <c r="M15" s="201">
        <v>108010</v>
      </c>
    </row>
    <row r="16" spans="1:13" ht="12.75">
      <c r="A16" s="170" t="s">
        <v>1748</v>
      </c>
      <c r="B16" s="199" t="s">
        <v>1879</v>
      </c>
      <c r="C16" s="199" t="s">
        <v>1734</v>
      </c>
      <c r="D16" s="180">
        <v>7701</v>
      </c>
      <c r="E16" s="199" t="s">
        <v>1871</v>
      </c>
      <c r="F16" s="199" t="s">
        <v>1872</v>
      </c>
      <c r="G16" s="199" t="s">
        <v>1872</v>
      </c>
      <c r="H16" s="199" t="s">
        <v>888</v>
      </c>
      <c r="I16" s="220" t="s">
        <v>1900</v>
      </c>
      <c r="J16" s="199" t="s">
        <v>1901</v>
      </c>
      <c r="K16" s="199" t="s">
        <v>817</v>
      </c>
      <c r="L16" s="199" t="s">
        <v>876</v>
      </c>
      <c r="M16" s="201">
        <v>150000</v>
      </c>
    </row>
    <row r="17" spans="1:13" ht="12.75">
      <c r="A17" s="170" t="s">
        <v>1749</v>
      </c>
      <c r="B17" s="199" t="s">
        <v>1880</v>
      </c>
      <c r="C17" s="199" t="s">
        <v>1734</v>
      </c>
      <c r="D17" s="171">
        <v>7701</v>
      </c>
      <c r="E17" s="199" t="s">
        <v>1871</v>
      </c>
      <c r="F17" s="199" t="s">
        <v>1872</v>
      </c>
      <c r="G17" s="199" t="s">
        <v>1872</v>
      </c>
      <c r="H17" s="199" t="s">
        <v>888</v>
      </c>
      <c r="I17" s="220" t="s">
        <v>1900</v>
      </c>
      <c r="J17" s="199" t="s">
        <v>1901</v>
      </c>
      <c r="K17" s="170" t="s">
        <v>816</v>
      </c>
      <c r="L17" s="199" t="s">
        <v>876</v>
      </c>
      <c r="M17" s="201">
        <v>165000</v>
      </c>
    </row>
    <row r="18" spans="1:13" ht="12.75">
      <c r="A18" s="170" t="s">
        <v>1750</v>
      </c>
      <c r="B18" s="199" t="s">
        <v>1881</v>
      </c>
      <c r="C18" s="199" t="s">
        <v>1734</v>
      </c>
      <c r="D18" s="180">
        <v>7701</v>
      </c>
      <c r="E18" s="199" t="s">
        <v>1871</v>
      </c>
      <c r="F18" s="199" t="s">
        <v>1872</v>
      </c>
      <c r="G18" s="199" t="s">
        <v>1872</v>
      </c>
      <c r="H18" s="199" t="s">
        <v>888</v>
      </c>
      <c r="I18" s="220" t="s">
        <v>1900</v>
      </c>
      <c r="J18" s="199" t="s">
        <v>1901</v>
      </c>
      <c r="K18" s="170" t="s">
        <v>816</v>
      </c>
      <c r="L18" s="170" t="s">
        <v>10</v>
      </c>
      <c r="M18" s="201">
        <v>90010</v>
      </c>
    </row>
    <row r="19" spans="1:13" ht="12.75">
      <c r="A19" s="170" t="s">
        <v>1751</v>
      </c>
      <c r="B19" s="199" t="s">
        <v>1879</v>
      </c>
      <c r="C19" s="199" t="s">
        <v>1734</v>
      </c>
      <c r="D19" s="171">
        <v>7701</v>
      </c>
      <c r="E19" s="199" t="s">
        <v>1871</v>
      </c>
      <c r="F19" s="199" t="s">
        <v>1872</v>
      </c>
      <c r="G19" s="199" t="s">
        <v>1872</v>
      </c>
      <c r="H19" s="199" t="s">
        <v>888</v>
      </c>
      <c r="I19" s="220" t="s">
        <v>901</v>
      </c>
      <c r="J19" s="199" t="s">
        <v>6</v>
      </c>
      <c r="K19" s="199" t="s">
        <v>817</v>
      </c>
      <c r="L19" s="199" t="s">
        <v>876</v>
      </c>
      <c r="M19" s="201">
        <v>135000</v>
      </c>
    </row>
    <row r="20" spans="1:13" ht="12.75">
      <c r="A20" s="170" t="s">
        <v>1752</v>
      </c>
      <c r="B20" s="199" t="s">
        <v>1880</v>
      </c>
      <c r="C20" s="199" t="s">
        <v>1734</v>
      </c>
      <c r="D20" s="180">
        <v>7701</v>
      </c>
      <c r="E20" s="199" t="s">
        <v>1871</v>
      </c>
      <c r="F20" s="199" t="s">
        <v>1872</v>
      </c>
      <c r="G20" s="199" t="s">
        <v>1872</v>
      </c>
      <c r="H20" s="199" t="s">
        <v>888</v>
      </c>
      <c r="I20" s="220" t="s">
        <v>901</v>
      </c>
      <c r="J20" s="199" t="s">
        <v>6</v>
      </c>
      <c r="K20" s="170" t="s">
        <v>816</v>
      </c>
      <c r="L20" s="199" t="s">
        <v>876</v>
      </c>
      <c r="M20" s="201">
        <v>148500</v>
      </c>
    </row>
    <row r="21" spans="1:13" ht="12.75">
      <c r="A21" s="170" t="s">
        <v>1753</v>
      </c>
      <c r="B21" s="199" t="s">
        <v>1881</v>
      </c>
      <c r="C21" s="199" t="s">
        <v>1734</v>
      </c>
      <c r="D21" s="171">
        <v>7701</v>
      </c>
      <c r="E21" s="199" t="s">
        <v>1871</v>
      </c>
      <c r="F21" s="199" t="s">
        <v>1872</v>
      </c>
      <c r="G21" s="199" t="s">
        <v>1872</v>
      </c>
      <c r="H21" s="199" t="s">
        <v>888</v>
      </c>
      <c r="I21" s="220" t="s">
        <v>901</v>
      </c>
      <c r="J21" s="199" t="s">
        <v>6</v>
      </c>
      <c r="K21" s="170" t="s">
        <v>816</v>
      </c>
      <c r="L21" s="170" t="s">
        <v>10</v>
      </c>
      <c r="M21" s="201">
        <v>81010</v>
      </c>
    </row>
    <row r="22" spans="1:13" ht="12.75">
      <c r="A22" s="170" t="s">
        <v>1754</v>
      </c>
      <c r="B22" s="199" t="s">
        <v>1879</v>
      </c>
      <c r="C22" s="199" t="s">
        <v>1734</v>
      </c>
      <c r="D22" s="180">
        <v>7701</v>
      </c>
      <c r="E22" s="199" t="s">
        <v>1871</v>
      </c>
      <c r="F22" s="199" t="s">
        <v>1872</v>
      </c>
      <c r="G22" s="199" t="s">
        <v>1872</v>
      </c>
      <c r="H22" s="199" t="s">
        <v>888</v>
      </c>
      <c r="I22" s="220" t="s">
        <v>1102</v>
      </c>
      <c r="J22" s="199" t="s">
        <v>7</v>
      </c>
      <c r="K22" s="199" t="s">
        <v>817</v>
      </c>
      <c r="L22" s="199" t="s">
        <v>876</v>
      </c>
      <c r="M22" s="201">
        <v>127000</v>
      </c>
    </row>
    <row r="23" spans="1:13" ht="12.75">
      <c r="A23" s="170" t="s">
        <v>1755</v>
      </c>
      <c r="B23" s="199" t="s">
        <v>1880</v>
      </c>
      <c r="C23" s="199" t="s">
        <v>1734</v>
      </c>
      <c r="D23" s="171">
        <v>7701</v>
      </c>
      <c r="E23" s="199" t="s">
        <v>1871</v>
      </c>
      <c r="F23" s="199" t="s">
        <v>1872</v>
      </c>
      <c r="G23" s="199" t="s">
        <v>1872</v>
      </c>
      <c r="H23" s="199" t="s">
        <v>888</v>
      </c>
      <c r="I23" s="220" t="s">
        <v>1102</v>
      </c>
      <c r="J23" s="199" t="s">
        <v>7</v>
      </c>
      <c r="K23" s="170" t="s">
        <v>816</v>
      </c>
      <c r="L23" s="199" t="s">
        <v>876</v>
      </c>
      <c r="M23" s="201">
        <v>139700</v>
      </c>
    </row>
    <row r="24" spans="1:13" ht="12.75">
      <c r="A24" s="170" t="s">
        <v>1756</v>
      </c>
      <c r="B24" s="199" t="s">
        <v>1881</v>
      </c>
      <c r="C24" s="199" t="s">
        <v>1734</v>
      </c>
      <c r="D24" s="180">
        <v>7701</v>
      </c>
      <c r="E24" s="199" t="s">
        <v>1871</v>
      </c>
      <c r="F24" s="199" t="s">
        <v>1872</v>
      </c>
      <c r="G24" s="199" t="s">
        <v>1872</v>
      </c>
      <c r="H24" s="199" t="s">
        <v>888</v>
      </c>
      <c r="I24" s="220" t="s">
        <v>1102</v>
      </c>
      <c r="J24" s="199" t="s">
        <v>7</v>
      </c>
      <c r="K24" s="170" t="s">
        <v>816</v>
      </c>
      <c r="L24" s="170" t="s">
        <v>10</v>
      </c>
      <c r="M24" s="201">
        <v>76210</v>
      </c>
    </row>
    <row r="25" spans="1:13" ht="12.75">
      <c r="A25" s="170" t="s">
        <v>1757</v>
      </c>
      <c r="B25" s="199" t="s">
        <v>1879</v>
      </c>
      <c r="C25" s="199" t="s">
        <v>1734</v>
      </c>
      <c r="D25" s="171">
        <v>7701</v>
      </c>
      <c r="E25" s="199" t="s">
        <v>1871</v>
      </c>
      <c r="F25" s="199" t="s">
        <v>1872</v>
      </c>
      <c r="G25" s="199" t="s">
        <v>1872</v>
      </c>
      <c r="H25" s="199" t="s">
        <v>888</v>
      </c>
      <c r="I25" s="220" t="s">
        <v>1161</v>
      </c>
      <c r="J25" s="199" t="s">
        <v>8</v>
      </c>
      <c r="K25" s="199" t="s">
        <v>817</v>
      </c>
      <c r="L25" s="199" t="s">
        <v>876</v>
      </c>
      <c r="M25" s="201">
        <v>125000</v>
      </c>
    </row>
    <row r="26" spans="1:13" ht="12.75">
      <c r="A26" s="170" t="s">
        <v>1758</v>
      </c>
      <c r="B26" s="199" t="s">
        <v>1880</v>
      </c>
      <c r="C26" s="199" t="s">
        <v>1734</v>
      </c>
      <c r="D26" s="180">
        <v>7701</v>
      </c>
      <c r="E26" s="199" t="s">
        <v>1871</v>
      </c>
      <c r="F26" s="199" t="s">
        <v>1872</v>
      </c>
      <c r="G26" s="199" t="s">
        <v>1872</v>
      </c>
      <c r="H26" s="199" t="s">
        <v>888</v>
      </c>
      <c r="I26" s="220" t="s">
        <v>1161</v>
      </c>
      <c r="J26" s="199" t="s">
        <v>8</v>
      </c>
      <c r="K26" s="170" t="s">
        <v>816</v>
      </c>
      <c r="L26" s="199" t="s">
        <v>876</v>
      </c>
      <c r="M26" s="201">
        <v>137500</v>
      </c>
    </row>
    <row r="27" spans="1:13" ht="12.75">
      <c r="A27" s="170" t="s">
        <v>1759</v>
      </c>
      <c r="B27" s="199" t="s">
        <v>1881</v>
      </c>
      <c r="C27" s="199" t="s">
        <v>1734</v>
      </c>
      <c r="D27" s="171">
        <v>7701</v>
      </c>
      <c r="E27" s="199" t="s">
        <v>1871</v>
      </c>
      <c r="F27" s="199" t="s">
        <v>1872</v>
      </c>
      <c r="G27" s="199" t="s">
        <v>1872</v>
      </c>
      <c r="H27" s="199" t="s">
        <v>888</v>
      </c>
      <c r="I27" s="220" t="s">
        <v>1161</v>
      </c>
      <c r="J27" s="199" t="s">
        <v>8</v>
      </c>
      <c r="K27" s="170" t="s">
        <v>816</v>
      </c>
      <c r="L27" s="170" t="s">
        <v>10</v>
      </c>
      <c r="M27" s="201">
        <v>75010</v>
      </c>
    </row>
    <row r="28" spans="1:13" ht="12.75">
      <c r="A28" s="170" t="s">
        <v>1760</v>
      </c>
      <c r="B28" s="199" t="s">
        <v>1879</v>
      </c>
      <c r="C28" s="199" t="s">
        <v>1734</v>
      </c>
      <c r="D28" s="180">
        <v>7701</v>
      </c>
      <c r="E28" s="199" t="s">
        <v>1871</v>
      </c>
      <c r="F28" s="199" t="s">
        <v>1872</v>
      </c>
      <c r="G28" s="199" t="s">
        <v>1872</v>
      </c>
      <c r="H28" s="199" t="s">
        <v>888</v>
      </c>
      <c r="I28" s="220" t="s">
        <v>1220</v>
      </c>
      <c r="J28" s="199" t="s">
        <v>9</v>
      </c>
      <c r="K28" s="199" t="s">
        <v>817</v>
      </c>
      <c r="L28" s="199" t="s">
        <v>876</v>
      </c>
      <c r="M28" s="201">
        <v>120000</v>
      </c>
    </row>
    <row r="29" spans="1:13" ht="12.75">
      <c r="A29" s="170" t="s">
        <v>1761</v>
      </c>
      <c r="B29" s="199" t="s">
        <v>1880</v>
      </c>
      <c r="C29" s="199" t="s">
        <v>1734</v>
      </c>
      <c r="D29" s="171">
        <v>7701</v>
      </c>
      <c r="E29" s="199" t="s">
        <v>1871</v>
      </c>
      <c r="F29" s="199" t="s">
        <v>1872</v>
      </c>
      <c r="G29" s="199" t="s">
        <v>1872</v>
      </c>
      <c r="H29" s="199" t="s">
        <v>888</v>
      </c>
      <c r="I29" s="220" t="s">
        <v>1220</v>
      </c>
      <c r="J29" s="199" t="s">
        <v>9</v>
      </c>
      <c r="K29" s="170" t="s">
        <v>816</v>
      </c>
      <c r="L29" s="199" t="s">
        <v>876</v>
      </c>
      <c r="M29" s="201">
        <v>132000</v>
      </c>
    </row>
    <row r="30" spans="1:13" ht="12.75">
      <c r="A30" s="170" t="s">
        <v>1762</v>
      </c>
      <c r="B30" s="199" t="s">
        <v>1881</v>
      </c>
      <c r="C30" s="199" t="s">
        <v>1734</v>
      </c>
      <c r="D30" s="180">
        <v>7701</v>
      </c>
      <c r="E30" s="199" t="s">
        <v>1871</v>
      </c>
      <c r="F30" s="199" t="s">
        <v>1872</v>
      </c>
      <c r="G30" s="199" t="s">
        <v>1872</v>
      </c>
      <c r="H30" s="199" t="s">
        <v>888</v>
      </c>
      <c r="I30" s="220" t="s">
        <v>1220</v>
      </c>
      <c r="J30" s="199" t="s">
        <v>9</v>
      </c>
      <c r="K30" s="170" t="s">
        <v>816</v>
      </c>
      <c r="L30" s="170" t="s">
        <v>10</v>
      </c>
      <c r="M30" s="201">
        <v>72010</v>
      </c>
    </row>
    <row r="31" spans="1:13" ht="12.75">
      <c r="A31" s="170" t="s">
        <v>1763</v>
      </c>
      <c r="B31" s="199" t="s">
        <v>1882</v>
      </c>
      <c r="C31" s="199" t="s">
        <v>1734</v>
      </c>
      <c r="D31" s="171">
        <v>7702</v>
      </c>
      <c r="E31" s="170" t="s">
        <v>1873</v>
      </c>
      <c r="F31" s="199" t="s">
        <v>1872</v>
      </c>
      <c r="G31" s="199" t="s">
        <v>1872</v>
      </c>
      <c r="H31" s="199" t="s">
        <v>888</v>
      </c>
      <c r="I31" s="182" t="s">
        <v>880</v>
      </c>
      <c r="J31" s="199" t="s">
        <v>1894</v>
      </c>
      <c r="K31" s="199" t="s">
        <v>817</v>
      </c>
      <c r="L31" s="199" t="s">
        <v>876</v>
      </c>
      <c r="M31" s="201">
        <v>918010</v>
      </c>
    </row>
    <row r="32" spans="1:13" ht="12.75">
      <c r="A32" s="170" t="s">
        <v>1764</v>
      </c>
      <c r="B32" s="199" t="s">
        <v>1883</v>
      </c>
      <c r="C32" s="199" t="s">
        <v>1734</v>
      </c>
      <c r="D32" s="171">
        <v>7702</v>
      </c>
      <c r="E32" s="170" t="s">
        <v>1873</v>
      </c>
      <c r="F32" s="199" t="s">
        <v>1872</v>
      </c>
      <c r="G32" s="199" t="s">
        <v>1872</v>
      </c>
      <c r="H32" s="199" t="s">
        <v>888</v>
      </c>
      <c r="I32" s="198" t="s">
        <v>880</v>
      </c>
      <c r="J32" s="199" t="s">
        <v>1894</v>
      </c>
      <c r="K32" s="170" t="s">
        <v>816</v>
      </c>
      <c r="L32" s="199" t="s">
        <v>876</v>
      </c>
      <c r="M32" s="201">
        <v>1009800</v>
      </c>
    </row>
    <row r="33" spans="1:13" ht="12.75">
      <c r="A33" s="170" t="s">
        <v>1765</v>
      </c>
      <c r="B33" s="199" t="s">
        <v>1884</v>
      </c>
      <c r="C33" s="199" t="s">
        <v>1734</v>
      </c>
      <c r="D33" s="171">
        <v>7702</v>
      </c>
      <c r="E33" s="170" t="s">
        <v>1873</v>
      </c>
      <c r="F33" s="199" t="s">
        <v>1872</v>
      </c>
      <c r="G33" s="199" t="s">
        <v>1872</v>
      </c>
      <c r="H33" s="199" t="s">
        <v>888</v>
      </c>
      <c r="I33" s="198" t="s">
        <v>880</v>
      </c>
      <c r="J33" s="199" t="s">
        <v>1894</v>
      </c>
      <c r="K33" s="170" t="s">
        <v>816</v>
      </c>
      <c r="L33" s="170" t="s">
        <v>10</v>
      </c>
      <c r="M33" s="201">
        <v>550850</v>
      </c>
    </row>
    <row r="34" spans="1:13" ht="12.75">
      <c r="A34" s="170" t="s">
        <v>1766</v>
      </c>
      <c r="B34" s="199" t="s">
        <v>1882</v>
      </c>
      <c r="C34" s="199" t="s">
        <v>1734</v>
      </c>
      <c r="D34" s="171">
        <v>7702</v>
      </c>
      <c r="E34" s="170" t="s">
        <v>1873</v>
      </c>
      <c r="F34" s="199" t="s">
        <v>1872</v>
      </c>
      <c r="G34" s="199" t="s">
        <v>1872</v>
      </c>
      <c r="H34" s="199" t="s">
        <v>888</v>
      </c>
      <c r="I34" s="182" t="s">
        <v>987</v>
      </c>
      <c r="J34" s="199" t="s">
        <v>1895</v>
      </c>
      <c r="K34" s="199" t="s">
        <v>817</v>
      </c>
      <c r="L34" s="199" t="s">
        <v>876</v>
      </c>
      <c r="M34" s="201">
        <v>480000</v>
      </c>
    </row>
    <row r="35" spans="1:13" ht="12.75">
      <c r="A35" s="170" t="s">
        <v>1767</v>
      </c>
      <c r="B35" s="199" t="s">
        <v>1883</v>
      </c>
      <c r="C35" s="199" t="s">
        <v>1734</v>
      </c>
      <c r="D35" s="171">
        <v>7702</v>
      </c>
      <c r="E35" s="170" t="s">
        <v>1873</v>
      </c>
      <c r="F35" s="199" t="s">
        <v>1872</v>
      </c>
      <c r="G35" s="199" t="s">
        <v>1872</v>
      </c>
      <c r="H35" s="199" t="s">
        <v>888</v>
      </c>
      <c r="I35" s="182" t="s">
        <v>987</v>
      </c>
      <c r="J35" s="199" t="s">
        <v>1895</v>
      </c>
      <c r="K35" s="170" t="s">
        <v>816</v>
      </c>
      <c r="L35" s="199" t="s">
        <v>876</v>
      </c>
      <c r="M35" s="201">
        <v>528000</v>
      </c>
    </row>
    <row r="36" spans="1:13" ht="12.75">
      <c r="A36" s="170" t="s">
        <v>1768</v>
      </c>
      <c r="B36" s="199" t="s">
        <v>1884</v>
      </c>
      <c r="C36" s="199" t="s">
        <v>1734</v>
      </c>
      <c r="D36" s="171">
        <v>7702</v>
      </c>
      <c r="E36" s="170" t="s">
        <v>1873</v>
      </c>
      <c r="F36" s="199" t="s">
        <v>1872</v>
      </c>
      <c r="G36" s="199" t="s">
        <v>1872</v>
      </c>
      <c r="H36" s="199" t="s">
        <v>888</v>
      </c>
      <c r="I36" s="195" t="s">
        <v>987</v>
      </c>
      <c r="J36" s="199" t="s">
        <v>1895</v>
      </c>
      <c r="K36" s="170" t="s">
        <v>816</v>
      </c>
      <c r="L36" s="170" t="s">
        <v>10</v>
      </c>
      <c r="M36" s="201">
        <v>288020</v>
      </c>
    </row>
    <row r="37" spans="1:13" ht="12.75">
      <c r="A37" s="170" t="s">
        <v>1769</v>
      </c>
      <c r="B37" s="199" t="s">
        <v>1882</v>
      </c>
      <c r="C37" s="199" t="s">
        <v>1734</v>
      </c>
      <c r="D37" s="171">
        <v>7702</v>
      </c>
      <c r="E37" s="170" t="s">
        <v>1873</v>
      </c>
      <c r="F37" s="199" t="s">
        <v>1872</v>
      </c>
      <c r="G37" s="199" t="s">
        <v>1872</v>
      </c>
      <c r="H37" s="199" t="s">
        <v>888</v>
      </c>
      <c r="I37" s="220" t="s">
        <v>1896</v>
      </c>
      <c r="J37" s="199" t="s">
        <v>1897</v>
      </c>
      <c r="K37" s="199" t="s">
        <v>817</v>
      </c>
      <c r="L37" s="199" t="s">
        <v>876</v>
      </c>
      <c r="M37" s="201">
        <v>333000</v>
      </c>
    </row>
    <row r="38" spans="1:13" ht="12.75">
      <c r="A38" s="170" t="s">
        <v>1770</v>
      </c>
      <c r="B38" s="199" t="s">
        <v>1883</v>
      </c>
      <c r="C38" s="199" t="s">
        <v>1734</v>
      </c>
      <c r="D38" s="171">
        <v>7702</v>
      </c>
      <c r="E38" s="170" t="s">
        <v>1873</v>
      </c>
      <c r="F38" s="199" t="s">
        <v>1872</v>
      </c>
      <c r="G38" s="199" t="s">
        <v>1872</v>
      </c>
      <c r="H38" s="199" t="s">
        <v>888</v>
      </c>
      <c r="I38" s="220" t="s">
        <v>1896</v>
      </c>
      <c r="J38" s="199" t="s">
        <v>1897</v>
      </c>
      <c r="K38" s="170" t="s">
        <v>816</v>
      </c>
      <c r="L38" s="199" t="s">
        <v>876</v>
      </c>
      <c r="M38" s="201">
        <v>366300</v>
      </c>
    </row>
    <row r="39" spans="1:13" ht="12.75">
      <c r="A39" s="170" t="s">
        <v>1771</v>
      </c>
      <c r="B39" s="199" t="s">
        <v>1884</v>
      </c>
      <c r="C39" s="199" t="s">
        <v>1734</v>
      </c>
      <c r="D39" s="171">
        <v>7702</v>
      </c>
      <c r="E39" s="170" t="s">
        <v>1873</v>
      </c>
      <c r="F39" s="199" t="s">
        <v>1872</v>
      </c>
      <c r="G39" s="199" t="s">
        <v>1872</v>
      </c>
      <c r="H39" s="199" t="s">
        <v>888</v>
      </c>
      <c r="I39" s="220" t="s">
        <v>1896</v>
      </c>
      <c r="J39" s="199" t="s">
        <v>1897</v>
      </c>
      <c r="K39" s="170" t="s">
        <v>816</v>
      </c>
      <c r="L39" s="170" t="s">
        <v>10</v>
      </c>
      <c r="M39" s="201">
        <v>199820</v>
      </c>
    </row>
    <row r="40" spans="1:13" ht="12.75">
      <c r="A40" s="170" t="s">
        <v>1772</v>
      </c>
      <c r="B40" s="199" t="s">
        <v>1882</v>
      </c>
      <c r="C40" s="199" t="s">
        <v>1734</v>
      </c>
      <c r="D40" s="171">
        <v>7702</v>
      </c>
      <c r="E40" s="170" t="s">
        <v>1873</v>
      </c>
      <c r="F40" s="199" t="s">
        <v>1872</v>
      </c>
      <c r="G40" s="199" t="s">
        <v>1872</v>
      </c>
      <c r="H40" s="199" t="s">
        <v>888</v>
      </c>
      <c r="I40" s="220" t="s">
        <v>1898</v>
      </c>
      <c r="J40" s="199" t="s">
        <v>1899</v>
      </c>
      <c r="K40" s="199" t="s">
        <v>817</v>
      </c>
      <c r="L40" s="199" t="s">
        <v>876</v>
      </c>
      <c r="M40" s="201">
        <v>279000</v>
      </c>
    </row>
    <row r="41" spans="1:13" ht="12.75">
      <c r="A41" s="170" t="s">
        <v>1773</v>
      </c>
      <c r="B41" s="199" t="s">
        <v>1883</v>
      </c>
      <c r="C41" s="199" t="s">
        <v>1734</v>
      </c>
      <c r="D41" s="171">
        <v>7702</v>
      </c>
      <c r="E41" s="170" t="s">
        <v>1873</v>
      </c>
      <c r="F41" s="199" t="s">
        <v>1872</v>
      </c>
      <c r="G41" s="199" t="s">
        <v>1872</v>
      </c>
      <c r="H41" s="199" t="s">
        <v>888</v>
      </c>
      <c r="I41" s="220" t="s">
        <v>1898</v>
      </c>
      <c r="J41" s="199" t="s">
        <v>1899</v>
      </c>
      <c r="K41" s="170" t="s">
        <v>816</v>
      </c>
      <c r="L41" s="199" t="s">
        <v>876</v>
      </c>
      <c r="M41" s="201">
        <v>306900</v>
      </c>
    </row>
    <row r="42" spans="1:13" ht="12.75">
      <c r="A42" s="170" t="s">
        <v>1774</v>
      </c>
      <c r="B42" s="199" t="s">
        <v>1884</v>
      </c>
      <c r="C42" s="199" t="s">
        <v>1734</v>
      </c>
      <c r="D42" s="171">
        <v>7702</v>
      </c>
      <c r="E42" s="170" t="s">
        <v>1873</v>
      </c>
      <c r="F42" s="199" t="s">
        <v>1872</v>
      </c>
      <c r="G42" s="199" t="s">
        <v>1872</v>
      </c>
      <c r="H42" s="199" t="s">
        <v>888</v>
      </c>
      <c r="I42" s="220" t="s">
        <v>1898</v>
      </c>
      <c r="J42" s="199" t="s">
        <v>1899</v>
      </c>
      <c r="K42" s="170" t="s">
        <v>816</v>
      </c>
      <c r="L42" s="170" t="s">
        <v>10</v>
      </c>
      <c r="M42" s="201">
        <v>167410</v>
      </c>
    </row>
    <row r="43" spans="1:13" ht="12.75">
      <c r="A43" s="170" t="s">
        <v>1775</v>
      </c>
      <c r="B43" s="199" t="s">
        <v>1882</v>
      </c>
      <c r="C43" s="199" t="s">
        <v>1734</v>
      </c>
      <c r="D43" s="171">
        <v>7702</v>
      </c>
      <c r="E43" s="170" t="s">
        <v>1873</v>
      </c>
      <c r="F43" s="199" t="s">
        <v>1872</v>
      </c>
      <c r="G43" s="199" t="s">
        <v>1872</v>
      </c>
      <c r="H43" s="199" t="s">
        <v>888</v>
      </c>
      <c r="I43" s="220" t="s">
        <v>1900</v>
      </c>
      <c r="J43" s="199" t="s">
        <v>1901</v>
      </c>
      <c r="K43" s="199" t="s">
        <v>817</v>
      </c>
      <c r="L43" s="199" t="s">
        <v>876</v>
      </c>
      <c r="M43" s="201">
        <v>233000</v>
      </c>
    </row>
    <row r="44" spans="1:13" ht="12.75">
      <c r="A44" s="170" t="s">
        <v>1776</v>
      </c>
      <c r="B44" s="199" t="s">
        <v>1883</v>
      </c>
      <c r="C44" s="199" t="s">
        <v>1734</v>
      </c>
      <c r="D44" s="171">
        <v>7702</v>
      </c>
      <c r="E44" s="170" t="s">
        <v>1873</v>
      </c>
      <c r="F44" s="199" t="s">
        <v>1872</v>
      </c>
      <c r="G44" s="199" t="s">
        <v>1872</v>
      </c>
      <c r="H44" s="199" t="s">
        <v>888</v>
      </c>
      <c r="I44" s="220" t="s">
        <v>1900</v>
      </c>
      <c r="J44" s="199" t="s">
        <v>1901</v>
      </c>
      <c r="K44" s="170" t="s">
        <v>816</v>
      </c>
      <c r="L44" s="199" t="s">
        <v>876</v>
      </c>
      <c r="M44" s="201">
        <v>256300</v>
      </c>
    </row>
    <row r="45" spans="1:13" ht="12.75">
      <c r="A45" s="170" t="s">
        <v>1777</v>
      </c>
      <c r="B45" s="199" t="s">
        <v>1884</v>
      </c>
      <c r="C45" s="199" t="s">
        <v>1734</v>
      </c>
      <c r="D45" s="171">
        <v>7702</v>
      </c>
      <c r="E45" s="170" t="s">
        <v>1873</v>
      </c>
      <c r="F45" s="199" t="s">
        <v>1872</v>
      </c>
      <c r="G45" s="199" t="s">
        <v>1872</v>
      </c>
      <c r="H45" s="199" t="s">
        <v>888</v>
      </c>
      <c r="I45" s="220" t="s">
        <v>1900</v>
      </c>
      <c r="J45" s="199" t="s">
        <v>1901</v>
      </c>
      <c r="K45" s="170" t="s">
        <v>816</v>
      </c>
      <c r="L45" s="170" t="s">
        <v>10</v>
      </c>
      <c r="M45" s="201">
        <v>139810</v>
      </c>
    </row>
    <row r="46" spans="1:13" ht="12.75">
      <c r="A46" s="170" t="s">
        <v>1778</v>
      </c>
      <c r="B46" s="199" t="s">
        <v>1882</v>
      </c>
      <c r="C46" s="199" t="s">
        <v>1734</v>
      </c>
      <c r="D46" s="171">
        <v>7702</v>
      </c>
      <c r="E46" s="170" t="s">
        <v>1873</v>
      </c>
      <c r="F46" s="199" t="s">
        <v>1872</v>
      </c>
      <c r="G46" s="199" t="s">
        <v>1872</v>
      </c>
      <c r="H46" s="199" t="s">
        <v>888</v>
      </c>
      <c r="I46" s="220" t="s">
        <v>901</v>
      </c>
      <c r="J46" s="199" t="s">
        <v>6</v>
      </c>
      <c r="K46" s="199" t="s">
        <v>817</v>
      </c>
      <c r="L46" s="199" t="s">
        <v>876</v>
      </c>
      <c r="M46" s="201">
        <v>210000</v>
      </c>
    </row>
    <row r="47" spans="1:13" ht="12.75">
      <c r="A47" s="170" t="s">
        <v>1779</v>
      </c>
      <c r="B47" s="199" t="s">
        <v>1883</v>
      </c>
      <c r="C47" s="199" t="s">
        <v>1734</v>
      </c>
      <c r="D47" s="171">
        <v>7702</v>
      </c>
      <c r="E47" s="170" t="s">
        <v>1873</v>
      </c>
      <c r="F47" s="199" t="s">
        <v>1872</v>
      </c>
      <c r="G47" s="199" t="s">
        <v>1872</v>
      </c>
      <c r="H47" s="199" t="s">
        <v>888</v>
      </c>
      <c r="I47" s="220" t="s">
        <v>901</v>
      </c>
      <c r="J47" s="199" t="s">
        <v>6</v>
      </c>
      <c r="K47" s="170" t="s">
        <v>816</v>
      </c>
      <c r="L47" s="199" t="s">
        <v>876</v>
      </c>
      <c r="M47" s="201">
        <v>231000</v>
      </c>
    </row>
    <row r="48" spans="1:13" ht="12.75">
      <c r="A48" s="170" t="s">
        <v>1780</v>
      </c>
      <c r="B48" s="199" t="s">
        <v>1884</v>
      </c>
      <c r="C48" s="199" t="s">
        <v>1734</v>
      </c>
      <c r="D48" s="171">
        <v>7702</v>
      </c>
      <c r="E48" s="170" t="s">
        <v>1873</v>
      </c>
      <c r="F48" s="199" t="s">
        <v>1872</v>
      </c>
      <c r="G48" s="199" t="s">
        <v>1872</v>
      </c>
      <c r="H48" s="199" t="s">
        <v>888</v>
      </c>
      <c r="I48" s="220" t="s">
        <v>901</v>
      </c>
      <c r="J48" s="199" t="s">
        <v>6</v>
      </c>
      <c r="K48" s="170" t="s">
        <v>816</v>
      </c>
      <c r="L48" s="170" t="s">
        <v>10</v>
      </c>
      <c r="M48" s="201">
        <v>126010</v>
      </c>
    </row>
    <row r="49" spans="1:13" ht="12.75">
      <c r="A49" s="170" t="s">
        <v>1781</v>
      </c>
      <c r="B49" s="199" t="s">
        <v>1882</v>
      </c>
      <c r="C49" s="199" t="s">
        <v>1734</v>
      </c>
      <c r="D49" s="171">
        <v>7702</v>
      </c>
      <c r="E49" s="170" t="s">
        <v>1873</v>
      </c>
      <c r="F49" s="199" t="s">
        <v>1872</v>
      </c>
      <c r="G49" s="199" t="s">
        <v>1872</v>
      </c>
      <c r="H49" s="199" t="s">
        <v>888</v>
      </c>
      <c r="I49" s="220" t="s">
        <v>1102</v>
      </c>
      <c r="J49" s="199" t="s">
        <v>7</v>
      </c>
      <c r="K49" s="199" t="s">
        <v>817</v>
      </c>
      <c r="L49" s="199" t="s">
        <v>876</v>
      </c>
      <c r="M49" s="201">
        <v>198000</v>
      </c>
    </row>
    <row r="50" spans="1:13" ht="12.75">
      <c r="A50" s="170" t="s">
        <v>1782</v>
      </c>
      <c r="B50" s="199" t="s">
        <v>1883</v>
      </c>
      <c r="C50" s="199" t="s">
        <v>1734</v>
      </c>
      <c r="D50" s="171">
        <v>7702</v>
      </c>
      <c r="E50" s="170" t="s">
        <v>1873</v>
      </c>
      <c r="F50" s="199" t="s">
        <v>1872</v>
      </c>
      <c r="G50" s="199" t="s">
        <v>1872</v>
      </c>
      <c r="H50" s="199" t="s">
        <v>888</v>
      </c>
      <c r="I50" s="220" t="s">
        <v>1102</v>
      </c>
      <c r="J50" s="199" t="s">
        <v>7</v>
      </c>
      <c r="K50" s="170" t="s">
        <v>816</v>
      </c>
      <c r="L50" s="199" t="s">
        <v>876</v>
      </c>
      <c r="M50" s="201">
        <v>217800</v>
      </c>
    </row>
    <row r="51" spans="1:13" ht="12.75">
      <c r="A51" s="170" t="s">
        <v>1783</v>
      </c>
      <c r="B51" s="199" t="s">
        <v>1884</v>
      </c>
      <c r="C51" s="199" t="s">
        <v>1734</v>
      </c>
      <c r="D51" s="171">
        <v>7702</v>
      </c>
      <c r="E51" s="170" t="s">
        <v>1873</v>
      </c>
      <c r="F51" s="199" t="s">
        <v>1872</v>
      </c>
      <c r="G51" s="199" t="s">
        <v>1872</v>
      </c>
      <c r="H51" s="199" t="s">
        <v>888</v>
      </c>
      <c r="I51" s="220" t="s">
        <v>1102</v>
      </c>
      <c r="J51" s="199" t="s">
        <v>7</v>
      </c>
      <c r="K51" s="170" t="s">
        <v>816</v>
      </c>
      <c r="L51" s="170" t="s">
        <v>10</v>
      </c>
      <c r="M51" s="201">
        <v>118810</v>
      </c>
    </row>
    <row r="52" spans="1:13" ht="12.75">
      <c r="A52" s="170" t="s">
        <v>1784</v>
      </c>
      <c r="B52" s="199" t="s">
        <v>1882</v>
      </c>
      <c r="C52" s="199" t="s">
        <v>1734</v>
      </c>
      <c r="D52" s="171">
        <v>7702</v>
      </c>
      <c r="E52" s="170" t="s">
        <v>1873</v>
      </c>
      <c r="F52" s="199" t="s">
        <v>1872</v>
      </c>
      <c r="G52" s="199" t="s">
        <v>1872</v>
      </c>
      <c r="H52" s="199" t="s">
        <v>888</v>
      </c>
      <c r="I52" s="220" t="s">
        <v>1161</v>
      </c>
      <c r="J52" s="199" t="s">
        <v>8</v>
      </c>
      <c r="K52" s="199" t="s">
        <v>817</v>
      </c>
      <c r="L52" s="199" t="s">
        <v>876</v>
      </c>
      <c r="M52" s="201">
        <v>195000</v>
      </c>
    </row>
    <row r="53" spans="1:13" ht="12.75">
      <c r="A53" s="170" t="s">
        <v>1785</v>
      </c>
      <c r="B53" s="199" t="s">
        <v>1883</v>
      </c>
      <c r="C53" s="199" t="s">
        <v>1734</v>
      </c>
      <c r="D53" s="171">
        <v>7702</v>
      </c>
      <c r="E53" s="170" t="s">
        <v>1873</v>
      </c>
      <c r="F53" s="199" t="s">
        <v>1872</v>
      </c>
      <c r="G53" s="199" t="s">
        <v>1872</v>
      </c>
      <c r="H53" s="199" t="s">
        <v>888</v>
      </c>
      <c r="I53" s="220" t="s">
        <v>1161</v>
      </c>
      <c r="J53" s="199" t="s">
        <v>8</v>
      </c>
      <c r="K53" s="170" t="s">
        <v>816</v>
      </c>
      <c r="L53" s="199" t="s">
        <v>876</v>
      </c>
      <c r="M53" s="201">
        <v>214500</v>
      </c>
    </row>
    <row r="54" spans="1:13" ht="12.75">
      <c r="A54" s="170" t="s">
        <v>1786</v>
      </c>
      <c r="B54" s="199" t="s">
        <v>1884</v>
      </c>
      <c r="C54" s="199" t="s">
        <v>1734</v>
      </c>
      <c r="D54" s="171">
        <v>7702</v>
      </c>
      <c r="E54" s="170" t="s">
        <v>1873</v>
      </c>
      <c r="F54" s="199" t="s">
        <v>1872</v>
      </c>
      <c r="G54" s="199" t="s">
        <v>1872</v>
      </c>
      <c r="H54" s="199" t="s">
        <v>888</v>
      </c>
      <c r="I54" s="220" t="s">
        <v>1161</v>
      </c>
      <c r="J54" s="199" t="s">
        <v>8</v>
      </c>
      <c r="K54" s="170" t="s">
        <v>816</v>
      </c>
      <c r="L54" s="170" t="s">
        <v>10</v>
      </c>
      <c r="M54" s="201">
        <v>117010</v>
      </c>
    </row>
    <row r="55" spans="1:13" ht="12.75">
      <c r="A55" s="170" t="s">
        <v>1787</v>
      </c>
      <c r="B55" s="199" t="s">
        <v>1882</v>
      </c>
      <c r="C55" s="199" t="s">
        <v>1734</v>
      </c>
      <c r="D55" s="171">
        <v>7702</v>
      </c>
      <c r="E55" s="170" t="s">
        <v>1873</v>
      </c>
      <c r="F55" s="199" t="s">
        <v>1872</v>
      </c>
      <c r="G55" s="199" t="s">
        <v>1872</v>
      </c>
      <c r="H55" s="199" t="s">
        <v>888</v>
      </c>
      <c r="I55" s="220" t="s">
        <v>1220</v>
      </c>
      <c r="J55" s="199" t="s">
        <v>9</v>
      </c>
      <c r="K55" s="199" t="s">
        <v>817</v>
      </c>
      <c r="L55" s="199" t="s">
        <v>876</v>
      </c>
      <c r="M55" s="201">
        <v>188000</v>
      </c>
    </row>
    <row r="56" spans="1:13" ht="12.75">
      <c r="A56" s="170" t="s">
        <v>1788</v>
      </c>
      <c r="B56" s="199" t="s">
        <v>1883</v>
      </c>
      <c r="C56" s="199" t="s">
        <v>1734</v>
      </c>
      <c r="D56" s="171">
        <v>7702</v>
      </c>
      <c r="E56" s="170" t="s">
        <v>1873</v>
      </c>
      <c r="F56" s="199" t="s">
        <v>1872</v>
      </c>
      <c r="G56" s="199" t="s">
        <v>1872</v>
      </c>
      <c r="H56" s="199" t="s">
        <v>888</v>
      </c>
      <c r="I56" s="220" t="s">
        <v>1220</v>
      </c>
      <c r="J56" s="199" t="s">
        <v>9</v>
      </c>
      <c r="K56" s="170" t="s">
        <v>816</v>
      </c>
      <c r="L56" s="199" t="s">
        <v>876</v>
      </c>
      <c r="M56" s="201">
        <v>206800</v>
      </c>
    </row>
    <row r="57" spans="1:13" ht="12.75">
      <c r="A57" s="170" t="s">
        <v>1789</v>
      </c>
      <c r="B57" s="199" t="s">
        <v>1884</v>
      </c>
      <c r="C57" s="199" t="s">
        <v>1734</v>
      </c>
      <c r="D57" s="171">
        <v>7702</v>
      </c>
      <c r="E57" s="170" t="s">
        <v>1873</v>
      </c>
      <c r="F57" s="199" t="s">
        <v>1872</v>
      </c>
      <c r="G57" s="199" t="s">
        <v>1872</v>
      </c>
      <c r="H57" s="199" t="s">
        <v>888</v>
      </c>
      <c r="I57" s="220" t="s">
        <v>1220</v>
      </c>
      <c r="J57" s="199" t="s">
        <v>9</v>
      </c>
      <c r="K57" s="170" t="s">
        <v>816</v>
      </c>
      <c r="L57" s="170" t="s">
        <v>10</v>
      </c>
      <c r="M57" s="201">
        <v>112810</v>
      </c>
    </row>
    <row r="58" spans="1:13" ht="12.75">
      <c r="A58" s="170" t="s">
        <v>1790</v>
      </c>
      <c r="B58" s="199" t="s">
        <v>1885</v>
      </c>
      <c r="C58" s="199" t="s">
        <v>1734</v>
      </c>
      <c r="D58" s="171">
        <v>7703</v>
      </c>
      <c r="E58" s="170" t="s">
        <v>1874</v>
      </c>
      <c r="F58" s="199" t="s">
        <v>1872</v>
      </c>
      <c r="G58" s="199" t="s">
        <v>1872</v>
      </c>
      <c r="H58" s="199" t="s">
        <v>888</v>
      </c>
      <c r="I58" s="182" t="s">
        <v>880</v>
      </c>
      <c r="J58" s="199" t="s">
        <v>1894</v>
      </c>
      <c r="K58" s="199" t="s">
        <v>817</v>
      </c>
      <c r="L58" s="199" t="s">
        <v>876</v>
      </c>
      <c r="M58" s="201">
        <v>1296010</v>
      </c>
    </row>
    <row r="59" spans="1:13" ht="12.75">
      <c r="A59" s="170" t="s">
        <v>1791</v>
      </c>
      <c r="B59" s="199" t="s">
        <v>1886</v>
      </c>
      <c r="C59" s="199" t="s">
        <v>1734</v>
      </c>
      <c r="D59" s="171">
        <v>7703</v>
      </c>
      <c r="E59" s="170" t="s">
        <v>1874</v>
      </c>
      <c r="F59" s="199" t="s">
        <v>1872</v>
      </c>
      <c r="G59" s="199" t="s">
        <v>1872</v>
      </c>
      <c r="H59" s="199" t="s">
        <v>888</v>
      </c>
      <c r="I59" s="198" t="s">
        <v>880</v>
      </c>
      <c r="J59" s="199" t="s">
        <v>1894</v>
      </c>
      <c r="K59" s="170" t="s">
        <v>816</v>
      </c>
      <c r="L59" s="199" t="s">
        <v>876</v>
      </c>
      <c r="M59" s="201">
        <v>1425600</v>
      </c>
    </row>
    <row r="60" spans="1:13" ht="12.75">
      <c r="A60" s="170" t="s">
        <v>1792</v>
      </c>
      <c r="B60" s="199" t="s">
        <v>1887</v>
      </c>
      <c r="C60" s="199" t="s">
        <v>1734</v>
      </c>
      <c r="D60" s="171">
        <v>7703</v>
      </c>
      <c r="E60" s="170" t="s">
        <v>1874</v>
      </c>
      <c r="F60" s="199" t="s">
        <v>1872</v>
      </c>
      <c r="G60" s="199" t="s">
        <v>1872</v>
      </c>
      <c r="H60" s="199" t="s">
        <v>888</v>
      </c>
      <c r="I60" s="198" t="s">
        <v>880</v>
      </c>
      <c r="J60" s="199" t="s">
        <v>1894</v>
      </c>
      <c r="K60" s="170" t="s">
        <v>816</v>
      </c>
      <c r="L60" s="170" t="s">
        <v>10</v>
      </c>
      <c r="M60" s="201">
        <v>777660</v>
      </c>
    </row>
    <row r="61" spans="1:13" ht="12.75">
      <c r="A61" s="170" t="s">
        <v>1793</v>
      </c>
      <c r="B61" s="199" t="s">
        <v>1885</v>
      </c>
      <c r="C61" s="199" t="s">
        <v>1734</v>
      </c>
      <c r="D61" s="171">
        <v>7703</v>
      </c>
      <c r="E61" s="170" t="s">
        <v>1874</v>
      </c>
      <c r="F61" s="199" t="s">
        <v>1872</v>
      </c>
      <c r="G61" s="199" t="s">
        <v>1872</v>
      </c>
      <c r="H61" s="199" t="s">
        <v>888</v>
      </c>
      <c r="I61" s="182" t="s">
        <v>987</v>
      </c>
      <c r="J61" s="199" t="s">
        <v>1895</v>
      </c>
      <c r="K61" s="199" t="s">
        <v>817</v>
      </c>
      <c r="L61" s="199" t="s">
        <v>876</v>
      </c>
      <c r="M61" s="201">
        <v>677010</v>
      </c>
    </row>
    <row r="62" spans="1:13" ht="12.75">
      <c r="A62" s="170" t="s">
        <v>1794</v>
      </c>
      <c r="B62" s="199" t="s">
        <v>1886</v>
      </c>
      <c r="C62" s="199" t="s">
        <v>1734</v>
      </c>
      <c r="D62" s="171">
        <v>7703</v>
      </c>
      <c r="E62" s="170" t="s">
        <v>1874</v>
      </c>
      <c r="F62" s="199" t="s">
        <v>1872</v>
      </c>
      <c r="G62" s="199" t="s">
        <v>1872</v>
      </c>
      <c r="H62" s="199" t="s">
        <v>888</v>
      </c>
      <c r="I62" s="182" t="s">
        <v>987</v>
      </c>
      <c r="J62" s="199" t="s">
        <v>1895</v>
      </c>
      <c r="K62" s="170" t="s">
        <v>816</v>
      </c>
      <c r="L62" s="199" t="s">
        <v>876</v>
      </c>
      <c r="M62" s="201">
        <v>744700</v>
      </c>
    </row>
    <row r="63" spans="1:13" ht="12.75">
      <c r="A63" s="170" t="s">
        <v>1795</v>
      </c>
      <c r="B63" s="199" t="s">
        <v>1887</v>
      </c>
      <c r="C63" s="199" t="s">
        <v>1734</v>
      </c>
      <c r="D63" s="171">
        <v>7703</v>
      </c>
      <c r="E63" s="170" t="s">
        <v>1874</v>
      </c>
      <c r="F63" s="199" t="s">
        <v>1872</v>
      </c>
      <c r="G63" s="199" t="s">
        <v>1872</v>
      </c>
      <c r="H63" s="199" t="s">
        <v>888</v>
      </c>
      <c r="I63" s="195" t="s">
        <v>987</v>
      </c>
      <c r="J63" s="199" t="s">
        <v>1895</v>
      </c>
      <c r="K63" s="170" t="s">
        <v>816</v>
      </c>
      <c r="L63" s="170" t="s">
        <v>10</v>
      </c>
      <c r="M63" s="201">
        <v>406230</v>
      </c>
    </row>
    <row r="64" spans="1:13" ht="12.75">
      <c r="A64" s="170" t="s">
        <v>1796</v>
      </c>
      <c r="B64" s="199" t="s">
        <v>1885</v>
      </c>
      <c r="C64" s="199" t="s">
        <v>1734</v>
      </c>
      <c r="D64" s="171">
        <v>7703</v>
      </c>
      <c r="E64" s="170" t="s">
        <v>1874</v>
      </c>
      <c r="F64" s="199" t="s">
        <v>1872</v>
      </c>
      <c r="G64" s="199" t="s">
        <v>1872</v>
      </c>
      <c r="H64" s="199" t="s">
        <v>888</v>
      </c>
      <c r="I64" s="220" t="s">
        <v>1896</v>
      </c>
      <c r="J64" s="199" t="s">
        <v>1897</v>
      </c>
      <c r="K64" s="199" t="s">
        <v>817</v>
      </c>
      <c r="L64" s="199" t="s">
        <v>876</v>
      </c>
      <c r="M64" s="201">
        <v>470000</v>
      </c>
    </row>
    <row r="65" spans="1:13" ht="12.75">
      <c r="A65" s="170" t="s">
        <v>1797</v>
      </c>
      <c r="B65" s="199" t="s">
        <v>1886</v>
      </c>
      <c r="C65" s="199" t="s">
        <v>1734</v>
      </c>
      <c r="D65" s="171">
        <v>7703</v>
      </c>
      <c r="E65" s="170" t="s">
        <v>1874</v>
      </c>
      <c r="F65" s="199" t="s">
        <v>1872</v>
      </c>
      <c r="G65" s="199" t="s">
        <v>1872</v>
      </c>
      <c r="H65" s="199" t="s">
        <v>888</v>
      </c>
      <c r="I65" s="220" t="s">
        <v>1896</v>
      </c>
      <c r="J65" s="199" t="s">
        <v>1897</v>
      </c>
      <c r="K65" s="170" t="s">
        <v>816</v>
      </c>
      <c r="L65" s="199" t="s">
        <v>876</v>
      </c>
      <c r="M65" s="201">
        <v>517000</v>
      </c>
    </row>
    <row r="66" spans="1:13" ht="12.75">
      <c r="A66" s="170" t="s">
        <v>1798</v>
      </c>
      <c r="B66" s="199" t="s">
        <v>1887</v>
      </c>
      <c r="C66" s="199" t="s">
        <v>1734</v>
      </c>
      <c r="D66" s="171">
        <v>7703</v>
      </c>
      <c r="E66" s="170" t="s">
        <v>1874</v>
      </c>
      <c r="F66" s="199" t="s">
        <v>1872</v>
      </c>
      <c r="G66" s="199" t="s">
        <v>1872</v>
      </c>
      <c r="H66" s="199" t="s">
        <v>888</v>
      </c>
      <c r="I66" s="220" t="s">
        <v>1896</v>
      </c>
      <c r="J66" s="199" t="s">
        <v>1897</v>
      </c>
      <c r="K66" s="170" t="s">
        <v>816</v>
      </c>
      <c r="L66" s="170" t="s">
        <v>10</v>
      </c>
      <c r="M66" s="201">
        <v>282020</v>
      </c>
    </row>
    <row r="67" spans="1:13" ht="12.75">
      <c r="A67" s="170" t="s">
        <v>1799</v>
      </c>
      <c r="B67" s="199" t="s">
        <v>1885</v>
      </c>
      <c r="C67" s="199" t="s">
        <v>1734</v>
      </c>
      <c r="D67" s="171">
        <v>7703</v>
      </c>
      <c r="E67" s="170" t="s">
        <v>1874</v>
      </c>
      <c r="F67" s="199" t="s">
        <v>1872</v>
      </c>
      <c r="G67" s="199" t="s">
        <v>1872</v>
      </c>
      <c r="H67" s="199" t="s">
        <v>888</v>
      </c>
      <c r="I67" s="220" t="s">
        <v>1898</v>
      </c>
      <c r="J67" s="199" t="s">
        <v>1899</v>
      </c>
      <c r="K67" s="199" t="s">
        <v>817</v>
      </c>
      <c r="L67" s="199" t="s">
        <v>876</v>
      </c>
      <c r="M67" s="201">
        <v>394000</v>
      </c>
    </row>
    <row r="68" spans="1:13" ht="12.75">
      <c r="A68" s="170" t="s">
        <v>1800</v>
      </c>
      <c r="B68" s="199" t="s">
        <v>1886</v>
      </c>
      <c r="C68" s="199" t="s">
        <v>1734</v>
      </c>
      <c r="D68" s="171">
        <v>7703</v>
      </c>
      <c r="E68" s="170" t="s">
        <v>1874</v>
      </c>
      <c r="F68" s="199" t="s">
        <v>1872</v>
      </c>
      <c r="G68" s="199" t="s">
        <v>1872</v>
      </c>
      <c r="H68" s="199" t="s">
        <v>888</v>
      </c>
      <c r="I68" s="220" t="s">
        <v>1898</v>
      </c>
      <c r="J68" s="199" t="s">
        <v>1899</v>
      </c>
      <c r="K68" s="170" t="s">
        <v>816</v>
      </c>
      <c r="L68" s="199" t="s">
        <v>876</v>
      </c>
      <c r="M68" s="201">
        <v>433400</v>
      </c>
    </row>
    <row r="69" spans="1:13" ht="12.75">
      <c r="A69" s="170" t="s">
        <v>1801</v>
      </c>
      <c r="B69" s="199" t="s">
        <v>1887</v>
      </c>
      <c r="C69" s="199" t="s">
        <v>1734</v>
      </c>
      <c r="D69" s="171">
        <v>7703</v>
      </c>
      <c r="E69" s="170" t="s">
        <v>1874</v>
      </c>
      <c r="F69" s="199" t="s">
        <v>1872</v>
      </c>
      <c r="G69" s="199" t="s">
        <v>1872</v>
      </c>
      <c r="H69" s="199" t="s">
        <v>888</v>
      </c>
      <c r="I69" s="220" t="s">
        <v>1898</v>
      </c>
      <c r="J69" s="199" t="s">
        <v>1899</v>
      </c>
      <c r="K69" s="170" t="s">
        <v>816</v>
      </c>
      <c r="L69" s="170" t="s">
        <v>10</v>
      </c>
      <c r="M69" s="201">
        <v>236420</v>
      </c>
    </row>
    <row r="70" spans="1:13" ht="12.75">
      <c r="A70" s="170" t="s">
        <v>1802</v>
      </c>
      <c r="B70" s="199" t="s">
        <v>1885</v>
      </c>
      <c r="C70" s="199" t="s">
        <v>1734</v>
      </c>
      <c r="D70" s="171">
        <v>7703</v>
      </c>
      <c r="E70" s="170" t="s">
        <v>1874</v>
      </c>
      <c r="F70" s="199" t="s">
        <v>1872</v>
      </c>
      <c r="G70" s="199" t="s">
        <v>1872</v>
      </c>
      <c r="H70" s="199" t="s">
        <v>888</v>
      </c>
      <c r="I70" s="220" t="s">
        <v>1900</v>
      </c>
      <c r="J70" s="199" t="s">
        <v>1901</v>
      </c>
      <c r="K70" s="199" t="s">
        <v>817</v>
      </c>
      <c r="L70" s="199" t="s">
        <v>876</v>
      </c>
      <c r="M70" s="201">
        <v>329000</v>
      </c>
    </row>
    <row r="71" spans="1:13" ht="12.75">
      <c r="A71" s="170" t="s">
        <v>1803</v>
      </c>
      <c r="B71" s="199" t="s">
        <v>1886</v>
      </c>
      <c r="C71" s="199" t="s">
        <v>1734</v>
      </c>
      <c r="D71" s="171">
        <v>7703</v>
      </c>
      <c r="E71" s="170" t="s">
        <v>1874</v>
      </c>
      <c r="F71" s="199" t="s">
        <v>1872</v>
      </c>
      <c r="G71" s="199" t="s">
        <v>1872</v>
      </c>
      <c r="H71" s="199" t="s">
        <v>888</v>
      </c>
      <c r="I71" s="220" t="s">
        <v>1900</v>
      </c>
      <c r="J71" s="199" t="s">
        <v>1901</v>
      </c>
      <c r="K71" s="170" t="s">
        <v>816</v>
      </c>
      <c r="L71" s="199" t="s">
        <v>876</v>
      </c>
      <c r="M71" s="201">
        <v>361900</v>
      </c>
    </row>
    <row r="72" spans="1:13" ht="12.75">
      <c r="A72" s="170" t="s">
        <v>1804</v>
      </c>
      <c r="B72" s="199" t="s">
        <v>1887</v>
      </c>
      <c r="C72" s="199" t="s">
        <v>1734</v>
      </c>
      <c r="D72" s="171">
        <v>7703</v>
      </c>
      <c r="E72" s="170" t="s">
        <v>1874</v>
      </c>
      <c r="F72" s="199" t="s">
        <v>1872</v>
      </c>
      <c r="G72" s="199" t="s">
        <v>1872</v>
      </c>
      <c r="H72" s="199" t="s">
        <v>888</v>
      </c>
      <c r="I72" s="220" t="s">
        <v>1900</v>
      </c>
      <c r="J72" s="199" t="s">
        <v>1901</v>
      </c>
      <c r="K72" s="170" t="s">
        <v>816</v>
      </c>
      <c r="L72" s="170" t="s">
        <v>10</v>
      </c>
      <c r="M72" s="201">
        <v>197420</v>
      </c>
    </row>
    <row r="73" spans="1:13" ht="12.75">
      <c r="A73" s="170" t="s">
        <v>1805</v>
      </c>
      <c r="B73" s="199" t="s">
        <v>1885</v>
      </c>
      <c r="C73" s="199" t="s">
        <v>1734</v>
      </c>
      <c r="D73" s="171">
        <v>7703</v>
      </c>
      <c r="E73" s="170" t="s">
        <v>1874</v>
      </c>
      <c r="F73" s="199" t="s">
        <v>1872</v>
      </c>
      <c r="G73" s="199" t="s">
        <v>1872</v>
      </c>
      <c r="H73" s="199" t="s">
        <v>888</v>
      </c>
      <c r="I73" s="220" t="s">
        <v>901</v>
      </c>
      <c r="J73" s="199" t="s">
        <v>6</v>
      </c>
      <c r="K73" s="199" t="s">
        <v>817</v>
      </c>
      <c r="L73" s="199" t="s">
        <v>876</v>
      </c>
      <c r="M73" s="201">
        <v>297000</v>
      </c>
    </row>
    <row r="74" spans="1:13" ht="12.75">
      <c r="A74" s="170" t="s">
        <v>1806</v>
      </c>
      <c r="B74" s="199" t="s">
        <v>1886</v>
      </c>
      <c r="C74" s="199" t="s">
        <v>1734</v>
      </c>
      <c r="D74" s="171">
        <v>7703</v>
      </c>
      <c r="E74" s="170" t="s">
        <v>1874</v>
      </c>
      <c r="F74" s="199" t="s">
        <v>1872</v>
      </c>
      <c r="G74" s="199" t="s">
        <v>1872</v>
      </c>
      <c r="H74" s="199" t="s">
        <v>888</v>
      </c>
      <c r="I74" s="220" t="s">
        <v>901</v>
      </c>
      <c r="J74" s="199" t="s">
        <v>6</v>
      </c>
      <c r="K74" s="170" t="s">
        <v>816</v>
      </c>
      <c r="L74" s="199" t="s">
        <v>876</v>
      </c>
      <c r="M74" s="201">
        <v>326700</v>
      </c>
    </row>
    <row r="75" spans="1:13" ht="12.75">
      <c r="A75" s="170" t="s">
        <v>1807</v>
      </c>
      <c r="B75" s="199" t="s">
        <v>1887</v>
      </c>
      <c r="C75" s="199" t="s">
        <v>1734</v>
      </c>
      <c r="D75" s="171">
        <v>7703</v>
      </c>
      <c r="E75" s="170" t="s">
        <v>1874</v>
      </c>
      <c r="F75" s="199" t="s">
        <v>1872</v>
      </c>
      <c r="G75" s="199" t="s">
        <v>1872</v>
      </c>
      <c r="H75" s="199" t="s">
        <v>888</v>
      </c>
      <c r="I75" s="220" t="s">
        <v>901</v>
      </c>
      <c r="J75" s="199" t="s">
        <v>6</v>
      </c>
      <c r="K75" s="170" t="s">
        <v>816</v>
      </c>
      <c r="L75" s="170" t="s">
        <v>10</v>
      </c>
      <c r="M75" s="201">
        <v>178210</v>
      </c>
    </row>
    <row r="76" spans="1:13" ht="12.75">
      <c r="A76" s="170" t="s">
        <v>1808</v>
      </c>
      <c r="B76" s="199" t="s">
        <v>1885</v>
      </c>
      <c r="C76" s="199" t="s">
        <v>1734</v>
      </c>
      <c r="D76" s="171">
        <v>7703</v>
      </c>
      <c r="E76" s="170" t="s">
        <v>1874</v>
      </c>
      <c r="F76" s="199" t="s">
        <v>1872</v>
      </c>
      <c r="G76" s="199" t="s">
        <v>1872</v>
      </c>
      <c r="H76" s="199" t="s">
        <v>888</v>
      </c>
      <c r="I76" s="220" t="s">
        <v>1102</v>
      </c>
      <c r="J76" s="199" t="s">
        <v>7</v>
      </c>
      <c r="K76" s="199" t="s">
        <v>817</v>
      </c>
      <c r="L76" s="199" t="s">
        <v>876</v>
      </c>
      <c r="M76" s="201">
        <v>280000</v>
      </c>
    </row>
    <row r="77" spans="1:13" ht="12.75">
      <c r="A77" s="170" t="s">
        <v>1809</v>
      </c>
      <c r="B77" s="199" t="s">
        <v>1886</v>
      </c>
      <c r="C77" s="199" t="s">
        <v>1734</v>
      </c>
      <c r="D77" s="171">
        <v>7703</v>
      </c>
      <c r="E77" s="170" t="s">
        <v>1874</v>
      </c>
      <c r="F77" s="199" t="s">
        <v>1872</v>
      </c>
      <c r="G77" s="199" t="s">
        <v>1872</v>
      </c>
      <c r="H77" s="199" t="s">
        <v>888</v>
      </c>
      <c r="I77" s="220" t="s">
        <v>1102</v>
      </c>
      <c r="J77" s="199" t="s">
        <v>7</v>
      </c>
      <c r="K77" s="170" t="s">
        <v>816</v>
      </c>
      <c r="L77" s="199" t="s">
        <v>876</v>
      </c>
      <c r="M77" s="201">
        <v>308000</v>
      </c>
    </row>
    <row r="78" spans="1:13" ht="12.75">
      <c r="A78" s="170" t="s">
        <v>1810</v>
      </c>
      <c r="B78" s="199" t="s">
        <v>1887</v>
      </c>
      <c r="C78" s="199" t="s">
        <v>1734</v>
      </c>
      <c r="D78" s="171">
        <v>7703</v>
      </c>
      <c r="E78" s="170" t="s">
        <v>1874</v>
      </c>
      <c r="F78" s="199" t="s">
        <v>1872</v>
      </c>
      <c r="G78" s="199" t="s">
        <v>1872</v>
      </c>
      <c r="H78" s="199" t="s">
        <v>888</v>
      </c>
      <c r="I78" s="220" t="s">
        <v>1102</v>
      </c>
      <c r="J78" s="199" t="s">
        <v>7</v>
      </c>
      <c r="K78" s="170" t="s">
        <v>816</v>
      </c>
      <c r="L78" s="170" t="s">
        <v>10</v>
      </c>
      <c r="M78" s="201">
        <v>168010</v>
      </c>
    </row>
    <row r="79" spans="1:13" ht="12.75">
      <c r="A79" s="170" t="s">
        <v>1811</v>
      </c>
      <c r="B79" s="199" t="s">
        <v>1885</v>
      </c>
      <c r="C79" s="199" t="s">
        <v>1734</v>
      </c>
      <c r="D79" s="171">
        <v>7703</v>
      </c>
      <c r="E79" s="170" t="s">
        <v>1874</v>
      </c>
      <c r="F79" s="199" t="s">
        <v>1872</v>
      </c>
      <c r="G79" s="199" t="s">
        <v>1872</v>
      </c>
      <c r="H79" s="199" t="s">
        <v>888</v>
      </c>
      <c r="I79" s="220" t="s">
        <v>1161</v>
      </c>
      <c r="J79" s="199" t="s">
        <v>8</v>
      </c>
      <c r="K79" s="199" t="s">
        <v>817</v>
      </c>
      <c r="L79" s="199" t="s">
        <v>876</v>
      </c>
      <c r="M79" s="201">
        <v>276000</v>
      </c>
    </row>
    <row r="80" spans="1:13" ht="12.75">
      <c r="A80" s="170" t="s">
        <v>1812</v>
      </c>
      <c r="B80" s="199" t="s">
        <v>1886</v>
      </c>
      <c r="C80" s="199" t="s">
        <v>1734</v>
      </c>
      <c r="D80" s="171">
        <v>7703</v>
      </c>
      <c r="E80" s="170" t="s">
        <v>1874</v>
      </c>
      <c r="F80" s="199" t="s">
        <v>1872</v>
      </c>
      <c r="G80" s="199" t="s">
        <v>1872</v>
      </c>
      <c r="H80" s="199" t="s">
        <v>888</v>
      </c>
      <c r="I80" s="220" t="s">
        <v>1161</v>
      </c>
      <c r="J80" s="199" t="s">
        <v>8</v>
      </c>
      <c r="K80" s="170" t="s">
        <v>816</v>
      </c>
      <c r="L80" s="199" t="s">
        <v>876</v>
      </c>
      <c r="M80" s="201">
        <v>303600</v>
      </c>
    </row>
    <row r="81" spans="1:13" ht="12.75">
      <c r="A81" s="170" t="s">
        <v>1813</v>
      </c>
      <c r="B81" s="199" t="s">
        <v>1887</v>
      </c>
      <c r="C81" s="199" t="s">
        <v>1734</v>
      </c>
      <c r="D81" s="171">
        <v>7703</v>
      </c>
      <c r="E81" s="170" t="s">
        <v>1874</v>
      </c>
      <c r="F81" s="199" t="s">
        <v>1872</v>
      </c>
      <c r="G81" s="199" t="s">
        <v>1872</v>
      </c>
      <c r="H81" s="199" t="s">
        <v>888</v>
      </c>
      <c r="I81" s="220" t="s">
        <v>1161</v>
      </c>
      <c r="J81" s="199" t="s">
        <v>8</v>
      </c>
      <c r="K81" s="170" t="s">
        <v>816</v>
      </c>
      <c r="L81" s="170" t="s">
        <v>10</v>
      </c>
      <c r="M81" s="201">
        <v>165610</v>
      </c>
    </row>
    <row r="82" spans="1:13" ht="12.75">
      <c r="A82" s="170" t="s">
        <v>1814</v>
      </c>
      <c r="B82" s="199" t="s">
        <v>1885</v>
      </c>
      <c r="C82" s="199" t="s">
        <v>1734</v>
      </c>
      <c r="D82" s="171">
        <v>7703</v>
      </c>
      <c r="E82" s="170" t="s">
        <v>1874</v>
      </c>
      <c r="F82" s="199" t="s">
        <v>1872</v>
      </c>
      <c r="G82" s="199" t="s">
        <v>1872</v>
      </c>
      <c r="H82" s="199" t="s">
        <v>888</v>
      </c>
      <c r="I82" s="220" t="s">
        <v>1220</v>
      </c>
      <c r="J82" s="199" t="s">
        <v>9</v>
      </c>
      <c r="K82" s="199" t="s">
        <v>817</v>
      </c>
      <c r="L82" s="199" t="s">
        <v>876</v>
      </c>
      <c r="M82" s="201">
        <v>265000</v>
      </c>
    </row>
    <row r="83" spans="1:13" ht="12.75">
      <c r="A83" s="170" t="s">
        <v>1815</v>
      </c>
      <c r="B83" s="199" t="s">
        <v>1886</v>
      </c>
      <c r="C83" s="199" t="s">
        <v>1734</v>
      </c>
      <c r="D83" s="171">
        <v>7703</v>
      </c>
      <c r="E83" s="170" t="s">
        <v>1874</v>
      </c>
      <c r="F83" s="199" t="s">
        <v>1872</v>
      </c>
      <c r="G83" s="199" t="s">
        <v>1872</v>
      </c>
      <c r="H83" s="199" t="s">
        <v>888</v>
      </c>
      <c r="I83" s="220" t="s">
        <v>1220</v>
      </c>
      <c r="J83" s="199" t="s">
        <v>9</v>
      </c>
      <c r="K83" s="170" t="s">
        <v>816</v>
      </c>
      <c r="L83" s="199" t="s">
        <v>876</v>
      </c>
      <c r="M83" s="201">
        <v>291500</v>
      </c>
    </row>
    <row r="84" spans="1:13" ht="12.75">
      <c r="A84" s="170" t="s">
        <v>1816</v>
      </c>
      <c r="B84" s="199" t="s">
        <v>1887</v>
      </c>
      <c r="C84" s="199" t="s">
        <v>1734</v>
      </c>
      <c r="D84" s="171">
        <v>7703</v>
      </c>
      <c r="E84" s="170" t="s">
        <v>1874</v>
      </c>
      <c r="F84" s="199" t="s">
        <v>1872</v>
      </c>
      <c r="G84" s="199" t="s">
        <v>1872</v>
      </c>
      <c r="H84" s="199" t="s">
        <v>888</v>
      </c>
      <c r="I84" s="220" t="s">
        <v>1220</v>
      </c>
      <c r="J84" s="199" t="s">
        <v>9</v>
      </c>
      <c r="K84" s="170" t="s">
        <v>816</v>
      </c>
      <c r="L84" s="170" t="s">
        <v>10</v>
      </c>
      <c r="M84" s="201">
        <v>159010</v>
      </c>
    </row>
    <row r="85" spans="1:13" ht="12.75">
      <c r="A85" s="170" t="s">
        <v>1817</v>
      </c>
      <c r="B85" s="199" t="s">
        <v>1888</v>
      </c>
      <c r="C85" s="199" t="s">
        <v>1734</v>
      </c>
      <c r="D85" s="171">
        <v>7704</v>
      </c>
      <c r="E85" s="170" t="s">
        <v>1875</v>
      </c>
      <c r="F85" s="199" t="s">
        <v>1872</v>
      </c>
      <c r="G85" s="199" t="s">
        <v>1872</v>
      </c>
      <c r="H85" s="199" t="s">
        <v>888</v>
      </c>
      <c r="I85" s="182" t="s">
        <v>880</v>
      </c>
      <c r="J85" s="199" t="s">
        <v>1894</v>
      </c>
      <c r="K85" s="199" t="s">
        <v>817</v>
      </c>
      <c r="L85" s="199" t="s">
        <v>876</v>
      </c>
      <c r="M85" s="201">
        <v>1944020</v>
      </c>
    </row>
    <row r="86" spans="1:13" ht="12.75">
      <c r="A86" s="170" t="s">
        <v>1818</v>
      </c>
      <c r="B86" s="199" t="s">
        <v>1889</v>
      </c>
      <c r="C86" s="199" t="s">
        <v>1734</v>
      </c>
      <c r="D86" s="171">
        <v>7704</v>
      </c>
      <c r="E86" s="170" t="s">
        <v>1875</v>
      </c>
      <c r="F86" s="199" t="s">
        <v>1872</v>
      </c>
      <c r="G86" s="199" t="s">
        <v>1872</v>
      </c>
      <c r="H86" s="199" t="s">
        <v>888</v>
      </c>
      <c r="I86" s="198" t="s">
        <v>880</v>
      </c>
      <c r="J86" s="199" t="s">
        <v>1894</v>
      </c>
      <c r="K86" s="170" t="s">
        <v>816</v>
      </c>
      <c r="L86" s="199" t="s">
        <v>876</v>
      </c>
      <c r="M86" s="201">
        <v>2138400</v>
      </c>
    </row>
    <row r="87" spans="1:13" ht="12.75">
      <c r="A87" s="170" t="s">
        <v>1819</v>
      </c>
      <c r="B87" s="199" t="s">
        <v>1890</v>
      </c>
      <c r="C87" s="199" t="s">
        <v>1734</v>
      </c>
      <c r="D87" s="171">
        <v>7704</v>
      </c>
      <c r="E87" s="170" t="s">
        <v>1875</v>
      </c>
      <c r="F87" s="199" t="s">
        <v>1872</v>
      </c>
      <c r="G87" s="199" t="s">
        <v>1872</v>
      </c>
      <c r="H87" s="199" t="s">
        <v>888</v>
      </c>
      <c r="I87" s="198" t="s">
        <v>880</v>
      </c>
      <c r="J87" s="199" t="s">
        <v>1894</v>
      </c>
      <c r="K87" s="170" t="s">
        <v>816</v>
      </c>
      <c r="L87" s="170" t="s">
        <v>10</v>
      </c>
      <c r="M87" s="201">
        <v>1166500</v>
      </c>
    </row>
    <row r="88" spans="1:13" ht="12.75">
      <c r="A88" s="170" t="s">
        <v>1820</v>
      </c>
      <c r="B88" s="199" t="s">
        <v>1888</v>
      </c>
      <c r="C88" s="199" t="s">
        <v>1734</v>
      </c>
      <c r="D88" s="171">
        <v>7704</v>
      </c>
      <c r="E88" s="170" t="s">
        <v>1875</v>
      </c>
      <c r="F88" s="199" t="s">
        <v>1872</v>
      </c>
      <c r="G88" s="199" t="s">
        <v>1872</v>
      </c>
      <c r="H88" s="199" t="s">
        <v>888</v>
      </c>
      <c r="I88" s="182" t="s">
        <v>987</v>
      </c>
      <c r="J88" s="199" t="s">
        <v>1895</v>
      </c>
      <c r="K88" s="199" t="s">
        <v>817</v>
      </c>
      <c r="L88" s="199" t="s">
        <v>876</v>
      </c>
      <c r="M88" s="201">
        <v>1015010</v>
      </c>
    </row>
    <row r="89" spans="1:13" ht="12.75">
      <c r="A89" s="170" t="s">
        <v>1821</v>
      </c>
      <c r="B89" s="199" t="s">
        <v>1889</v>
      </c>
      <c r="C89" s="199" t="s">
        <v>1734</v>
      </c>
      <c r="D89" s="171">
        <v>7704</v>
      </c>
      <c r="E89" s="170" t="s">
        <v>1875</v>
      </c>
      <c r="F89" s="199" t="s">
        <v>1872</v>
      </c>
      <c r="G89" s="199" t="s">
        <v>1872</v>
      </c>
      <c r="H89" s="199" t="s">
        <v>888</v>
      </c>
      <c r="I89" s="182" t="s">
        <v>987</v>
      </c>
      <c r="J89" s="199" t="s">
        <v>1895</v>
      </c>
      <c r="K89" s="170" t="s">
        <v>816</v>
      </c>
      <c r="L89" s="199" t="s">
        <v>876</v>
      </c>
      <c r="M89" s="201">
        <v>1116500</v>
      </c>
    </row>
    <row r="90" spans="1:13" ht="12.75">
      <c r="A90" s="170" t="s">
        <v>1822</v>
      </c>
      <c r="B90" s="199" t="s">
        <v>1890</v>
      </c>
      <c r="C90" s="199" t="s">
        <v>1734</v>
      </c>
      <c r="D90" s="171">
        <v>7704</v>
      </c>
      <c r="E90" s="170" t="s">
        <v>1875</v>
      </c>
      <c r="F90" s="199" t="s">
        <v>1872</v>
      </c>
      <c r="G90" s="199" t="s">
        <v>1872</v>
      </c>
      <c r="H90" s="199" t="s">
        <v>888</v>
      </c>
      <c r="I90" s="195" t="s">
        <v>987</v>
      </c>
      <c r="J90" s="199" t="s">
        <v>1895</v>
      </c>
      <c r="K90" s="170" t="s">
        <v>816</v>
      </c>
      <c r="L90" s="170" t="s">
        <v>10</v>
      </c>
      <c r="M90" s="201">
        <v>609050</v>
      </c>
    </row>
    <row r="91" spans="1:13" ht="12.75">
      <c r="A91" s="170" t="s">
        <v>1823</v>
      </c>
      <c r="B91" s="199" t="s">
        <v>1888</v>
      </c>
      <c r="C91" s="199" t="s">
        <v>1734</v>
      </c>
      <c r="D91" s="171">
        <v>7704</v>
      </c>
      <c r="E91" s="170" t="s">
        <v>1875</v>
      </c>
      <c r="F91" s="199" t="s">
        <v>1872</v>
      </c>
      <c r="G91" s="199" t="s">
        <v>1872</v>
      </c>
      <c r="H91" s="199" t="s">
        <v>888</v>
      </c>
      <c r="I91" s="220" t="s">
        <v>1896</v>
      </c>
      <c r="J91" s="199" t="s">
        <v>1897</v>
      </c>
      <c r="K91" s="199" t="s">
        <v>817</v>
      </c>
      <c r="L91" s="199" t="s">
        <v>876</v>
      </c>
      <c r="M91" s="201">
        <v>704010</v>
      </c>
    </row>
    <row r="92" spans="1:13" ht="12.75">
      <c r="A92" s="170" t="s">
        <v>1824</v>
      </c>
      <c r="B92" s="199" t="s">
        <v>1889</v>
      </c>
      <c r="C92" s="199" t="s">
        <v>1734</v>
      </c>
      <c r="D92" s="171">
        <v>7704</v>
      </c>
      <c r="E92" s="170" t="s">
        <v>1875</v>
      </c>
      <c r="F92" s="199" t="s">
        <v>1872</v>
      </c>
      <c r="G92" s="199" t="s">
        <v>1872</v>
      </c>
      <c r="H92" s="199" t="s">
        <v>888</v>
      </c>
      <c r="I92" s="220" t="s">
        <v>1896</v>
      </c>
      <c r="J92" s="199" t="s">
        <v>1897</v>
      </c>
      <c r="K92" s="170" t="s">
        <v>816</v>
      </c>
      <c r="L92" s="199" t="s">
        <v>876</v>
      </c>
      <c r="M92" s="201">
        <v>774400</v>
      </c>
    </row>
    <row r="93" spans="1:13" ht="12.75">
      <c r="A93" s="170" t="s">
        <v>1825</v>
      </c>
      <c r="B93" s="199" t="s">
        <v>1890</v>
      </c>
      <c r="C93" s="199" t="s">
        <v>1734</v>
      </c>
      <c r="D93" s="171">
        <v>7704</v>
      </c>
      <c r="E93" s="170" t="s">
        <v>1875</v>
      </c>
      <c r="F93" s="199" t="s">
        <v>1872</v>
      </c>
      <c r="G93" s="199" t="s">
        <v>1872</v>
      </c>
      <c r="H93" s="199" t="s">
        <v>888</v>
      </c>
      <c r="I93" s="220" t="s">
        <v>1896</v>
      </c>
      <c r="J93" s="199" t="s">
        <v>1897</v>
      </c>
      <c r="K93" s="170" t="s">
        <v>816</v>
      </c>
      <c r="L93" s="170" t="s">
        <v>10</v>
      </c>
      <c r="M93" s="201">
        <v>422440</v>
      </c>
    </row>
    <row r="94" spans="1:13" ht="12.75">
      <c r="A94" s="170" t="s">
        <v>1826</v>
      </c>
      <c r="B94" s="199" t="s">
        <v>1888</v>
      </c>
      <c r="C94" s="199" t="s">
        <v>1734</v>
      </c>
      <c r="D94" s="171">
        <v>7704</v>
      </c>
      <c r="E94" s="170" t="s">
        <v>1875</v>
      </c>
      <c r="F94" s="199" t="s">
        <v>1872</v>
      </c>
      <c r="G94" s="199" t="s">
        <v>1872</v>
      </c>
      <c r="H94" s="199" t="s">
        <v>888</v>
      </c>
      <c r="I94" s="220" t="s">
        <v>1898</v>
      </c>
      <c r="J94" s="199" t="s">
        <v>1899</v>
      </c>
      <c r="K94" s="199" t="s">
        <v>817</v>
      </c>
      <c r="L94" s="199" t="s">
        <v>876</v>
      </c>
      <c r="M94" s="201">
        <v>590010</v>
      </c>
    </row>
    <row r="95" spans="1:13" ht="12.75">
      <c r="A95" s="170" t="s">
        <v>1827</v>
      </c>
      <c r="B95" s="199" t="s">
        <v>1889</v>
      </c>
      <c r="C95" s="199" t="s">
        <v>1734</v>
      </c>
      <c r="D95" s="171">
        <v>7704</v>
      </c>
      <c r="E95" s="170" t="s">
        <v>1875</v>
      </c>
      <c r="F95" s="199" t="s">
        <v>1872</v>
      </c>
      <c r="G95" s="199" t="s">
        <v>1872</v>
      </c>
      <c r="H95" s="199" t="s">
        <v>888</v>
      </c>
      <c r="I95" s="220" t="s">
        <v>1898</v>
      </c>
      <c r="J95" s="199" t="s">
        <v>1899</v>
      </c>
      <c r="K95" s="170" t="s">
        <v>816</v>
      </c>
      <c r="L95" s="199" t="s">
        <v>876</v>
      </c>
      <c r="M95" s="201">
        <v>649000</v>
      </c>
    </row>
    <row r="96" spans="1:13" ht="12.75">
      <c r="A96" s="170" t="s">
        <v>1828</v>
      </c>
      <c r="B96" s="199" t="s">
        <v>1890</v>
      </c>
      <c r="C96" s="199" t="s">
        <v>1734</v>
      </c>
      <c r="D96" s="171">
        <v>7704</v>
      </c>
      <c r="E96" s="170" t="s">
        <v>1875</v>
      </c>
      <c r="F96" s="199" t="s">
        <v>1872</v>
      </c>
      <c r="G96" s="199" t="s">
        <v>1872</v>
      </c>
      <c r="H96" s="199" t="s">
        <v>888</v>
      </c>
      <c r="I96" s="220" t="s">
        <v>1898</v>
      </c>
      <c r="J96" s="199" t="s">
        <v>1899</v>
      </c>
      <c r="K96" s="170" t="s">
        <v>816</v>
      </c>
      <c r="L96" s="170" t="s">
        <v>10</v>
      </c>
      <c r="M96" s="201">
        <v>354030</v>
      </c>
    </row>
    <row r="97" spans="1:13" ht="12.75">
      <c r="A97" s="170" t="s">
        <v>1829</v>
      </c>
      <c r="B97" s="199" t="s">
        <v>1888</v>
      </c>
      <c r="C97" s="199" t="s">
        <v>1734</v>
      </c>
      <c r="D97" s="171">
        <v>7704</v>
      </c>
      <c r="E97" s="170" t="s">
        <v>1875</v>
      </c>
      <c r="F97" s="199" t="s">
        <v>1872</v>
      </c>
      <c r="G97" s="199" t="s">
        <v>1872</v>
      </c>
      <c r="H97" s="199" t="s">
        <v>888</v>
      </c>
      <c r="I97" s="220" t="s">
        <v>1900</v>
      </c>
      <c r="J97" s="199" t="s">
        <v>1901</v>
      </c>
      <c r="K97" s="199" t="s">
        <v>817</v>
      </c>
      <c r="L97" s="199" t="s">
        <v>876</v>
      </c>
      <c r="M97" s="201">
        <v>492000</v>
      </c>
    </row>
    <row r="98" spans="1:13" ht="12.75">
      <c r="A98" s="170" t="s">
        <v>1830</v>
      </c>
      <c r="B98" s="199" t="s">
        <v>1889</v>
      </c>
      <c r="C98" s="199" t="s">
        <v>1734</v>
      </c>
      <c r="D98" s="171">
        <v>7704</v>
      </c>
      <c r="E98" s="170" t="s">
        <v>1875</v>
      </c>
      <c r="F98" s="199" t="s">
        <v>1872</v>
      </c>
      <c r="G98" s="199" t="s">
        <v>1872</v>
      </c>
      <c r="H98" s="199" t="s">
        <v>888</v>
      </c>
      <c r="I98" s="220" t="s">
        <v>1900</v>
      </c>
      <c r="J98" s="199" t="s">
        <v>1901</v>
      </c>
      <c r="K98" s="170" t="s">
        <v>816</v>
      </c>
      <c r="L98" s="199" t="s">
        <v>876</v>
      </c>
      <c r="M98" s="201">
        <v>541200</v>
      </c>
    </row>
    <row r="99" spans="1:13" ht="12.75">
      <c r="A99" s="170" t="s">
        <v>1831</v>
      </c>
      <c r="B99" s="199" t="s">
        <v>1890</v>
      </c>
      <c r="C99" s="199" t="s">
        <v>1734</v>
      </c>
      <c r="D99" s="171">
        <v>7704</v>
      </c>
      <c r="E99" s="170" t="s">
        <v>1875</v>
      </c>
      <c r="F99" s="199" t="s">
        <v>1872</v>
      </c>
      <c r="G99" s="199" t="s">
        <v>1872</v>
      </c>
      <c r="H99" s="199" t="s">
        <v>888</v>
      </c>
      <c r="I99" s="220" t="s">
        <v>1900</v>
      </c>
      <c r="J99" s="199" t="s">
        <v>1901</v>
      </c>
      <c r="K99" s="170" t="s">
        <v>816</v>
      </c>
      <c r="L99" s="170" t="s">
        <v>10</v>
      </c>
      <c r="M99" s="201">
        <v>295220</v>
      </c>
    </row>
    <row r="100" spans="1:13" ht="12.75">
      <c r="A100" s="170" t="s">
        <v>1832</v>
      </c>
      <c r="B100" s="199" t="s">
        <v>1888</v>
      </c>
      <c r="C100" s="199" t="s">
        <v>1734</v>
      </c>
      <c r="D100" s="171">
        <v>7704</v>
      </c>
      <c r="E100" s="170" t="s">
        <v>1875</v>
      </c>
      <c r="F100" s="199" t="s">
        <v>1872</v>
      </c>
      <c r="G100" s="199" t="s">
        <v>1872</v>
      </c>
      <c r="H100" s="199" t="s">
        <v>888</v>
      </c>
      <c r="I100" s="220" t="s">
        <v>901</v>
      </c>
      <c r="J100" s="199" t="s">
        <v>6</v>
      </c>
      <c r="K100" s="199" t="s">
        <v>817</v>
      </c>
      <c r="L100" s="199" t="s">
        <v>876</v>
      </c>
      <c r="M100" s="201">
        <v>443000</v>
      </c>
    </row>
    <row r="101" spans="1:13" ht="12.75">
      <c r="A101" s="170" t="s">
        <v>1833</v>
      </c>
      <c r="B101" s="199" t="s">
        <v>1889</v>
      </c>
      <c r="C101" s="199" t="s">
        <v>1734</v>
      </c>
      <c r="D101" s="171">
        <v>7704</v>
      </c>
      <c r="E101" s="170" t="s">
        <v>1875</v>
      </c>
      <c r="F101" s="199" t="s">
        <v>1872</v>
      </c>
      <c r="G101" s="199" t="s">
        <v>1872</v>
      </c>
      <c r="H101" s="199" t="s">
        <v>888</v>
      </c>
      <c r="I101" s="220" t="s">
        <v>901</v>
      </c>
      <c r="J101" s="199" t="s">
        <v>6</v>
      </c>
      <c r="K101" s="170" t="s">
        <v>816</v>
      </c>
      <c r="L101" s="199" t="s">
        <v>876</v>
      </c>
      <c r="M101" s="201">
        <v>487300</v>
      </c>
    </row>
    <row r="102" spans="1:13" ht="12.75">
      <c r="A102" s="170" t="s">
        <v>1834</v>
      </c>
      <c r="B102" s="199" t="s">
        <v>1890</v>
      </c>
      <c r="C102" s="199" t="s">
        <v>1734</v>
      </c>
      <c r="D102" s="171">
        <v>7704</v>
      </c>
      <c r="E102" s="170" t="s">
        <v>1875</v>
      </c>
      <c r="F102" s="199" t="s">
        <v>1872</v>
      </c>
      <c r="G102" s="199" t="s">
        <v>1872</v>
      </c>
      <c r="H102" s="199" t="s">
        <v>888</v>
      </c>
      <c r="I102" s="220" t="s">
        <v>901</v>
      </c>
      <c r="J102" s="199" t="s">
        <v>6</v>
      </c>
      <c r="K102" s="170" t="s">
        <v>816</v>
      </c>
      <c r="L102" s="170" t="s">
        <v>10</v>
      </c>
      <c r="M102" s="201">
        <v>265820</v>
      </c>
    </row>
    <row r="103" spans="1:13" ht="12.75">
      <c r="A103" s="170" t="s">
        <v>1835</v>
      </c>
      <c r="B103" s="199" t="s">
        <v>1888</v>
      </c>
      <c r="C103" s="199" t="s">
        <v>1734</v>
      </c>
      <c r="D103" s="171">
        <v>7704</v>
      </c>
      <c r="E103" s="170" t="s">
        <v>1875</v>
      </c>
      <c r="F103" s="199" t="s">
        <v>1872</v>
      </c>
      <c r="G103" s="199" t="s">
        <v>1872</v>
      </c>
      <c r="H103" s="199" t="s">
        <v>888</v>
      </c>
      <c r="I103" s="220" t="s">
        <v>1102</v>
      </c>
      <c r="J103" s="199" t="s">
        <v>7</v>
      </c>
      <c r="K103" s="199" t="s">
        <v>817</v>
      </c>
      <c r="L103" s="199" t="s">
        <v>876</v>
      </c>
      <c r="M103" s="201">
        <v>417000</v>
      </c>
    </row>
    <row r="104" spans="1:13" ht="12.75">
      <c r="A104" s="170" t="s">
        <v>1836</v>
      </c>
      <c r="B104" s="199" t="s">
        <v>1889</v>
      </c>
      <c r="C104" s="199" t="s">
        <v>1734</v>
      </c>
      <c r="D104" s="171">
        <v>7704</v>
      </c>
      <c r="E104" s="170" t="s">
        <v>1875</v>
      </c>
      <c r="F104" s="199" t="s">
        <v>1872</v>
      </c>
      <c r="G104" s="199" t="s">
        <v>1872</v>
      </c>
      <c r="H104" s="199" t="s">
        <v>888</v>
      </c>
      <c r="I104" s="220" t="s">
        <v>1102</v>
      </c>
      <c r="J104" s="199" t="s">
        <v>7</v>
      </c>
      <c r="K104" s="170" t="s">
        <v>816</v>
      </c>
      <c r="L104" s="199" t="s">
        <v>876</v>
      </c>
      <c r="M104" s="201">
        <v>458700</v>
      </c>
    </row>
    <row r="105" spans="1:13" ht="12.75">
      <c r="A105" s="170" t="s">
        <v>1837</v>
      </c>
      <c r="B105" s="199" t="s">
        <v>1890</v>
      </c>
      <c r="C105" s="199" t="s">
        <v>1734</v>
      </c>
      <c r="D105" s="171">
        <v>7704</v>
      </c>
      <c r="E105" s="170" t="s">
        <v>1875</v>
      </c>
      <c r="F105" s="199" t="s">
        <v>1872</v>
      </c>
      <c r="G105" s="199" t="s">
        <v>1872</v>
      </c>
      <c r="H105" s="199" t="s">
        <v>888</v>
      </c>
      <c r="I105" s="220" t="s">
        <v>1102</v>
      </c>
      <c r="J105" s="199" t="s">
        <v>7</v>
      </c>
      <c r="K105" s="170" t="s">
        <v>816</v>
      </c>
      <c r="L105" s="170" t="s">
        <v>10</v>
      </c>
      <c r="M105" s="201">
        <v>250220</v>
      </c>
    </row>
    <row r="106" spans="1:13" ht="12.75">
      <c r="A106" s="170" t="s">
        <v>1838</v>
      </c>
      <c r="B106" s="199" t="s">
        <v>1888</v>
      </c>
      <c r="C106" s="199" t="s">
        <v>1734</v>
      </c>
      <c r="D106" s="171">
        <v>7704</v>
      </c>
      <c r="E106" s="170" t="s">
        <v>1875</v>
      </c>
      <c r="F106" s="199" t="s">
        <v>1872</v>
      </c>
      <c r="G106" s="199" t="s">
        <v>1872</v>
      </c>
      <c r="H106" s="199" t="s">
        <v>888</v>
      </c>
      <c r="I106" s="220" t="s">
        <v>1161</v>
      </c>
      <c r="J106" s="199" t="s">
        <v>8</v>
      </c>
      <c r="K106" s="199" t="s">
        <v>817</v>
      </c>
      <c r="L106" s="199" t="s">
        <v>876</v>
      </c>
      <c r="M106" s="201">
        <v>411000</v>
      </c>
    </row>
    <row r="107" spans="1:13" ht="12.75">
      <c r="A107" s="170" t="s">
        <v>1839</v>
      </c>
      <c r="B107" s="199" t="s">
        <v>1889</v>
      </c>
      <c r="C107" s="199" t="s">
        <v>1734</v>
      </c>
      <c r="D107" s="171">
        <v>7704</v>
      </c>
      <c r="E107" s="170" t="s">
        <v>1875</v>
      </c>
      <c r="F107" s="199" t="s">
        <v>1872</v>
      </c>
      <c r="G107" s="199" t="s">
        <v>1872</v>
      </c>
      <c r="H107" s="199" t="s">
        <v>888</v>
      </c>
      <c r="I107" s="220" t="s">
        <v>1161</v>
      </c>
      <c r="J107" s="199" t="s">
        <v>8</v>
      </c>
      <c r="K107" s="170" t="s">
        <v>816</v>
      </c>
      <c r="L107" s="199" t="s">
        <v>876</v>
      </c>
      <c r="M107" s="201">
        <v>452100</v>
      </c>
    </row>
    <row r="108" spans="1:13" ht="12.75">
      <c r="A108" s="170" t="s">
        <v>1840</v>
      </c>
      <c r="B108" s="199" t="s">
        <v>1890</v>
      </c>
      <c r="C108" s="199" t="s">
        <v>1734</v>
      </c>
      <c r="D108" s="171">
        <v>7704</v>
      </c>
      <c r="E108" s="170" t="s">
        <v>1875</v>
      </c>
      <c r="F108" s="199" t="s">
        <v>1872</v>
      </c>
      <c r="G108" s="199" t="s">
        <v>1872</v>
      </c>
      <c r="H108" s="199" t="s">
        <v>888</v>
      </c>
      <c r="I108" s="220" t="s">
        <v>1161</v>
      </c>
      <c r="J108" s="199" t="s">
        <v>8</v>
      </c>
      <c r="K108" s="170" t="s">
        <v>816</v>
      </c>
      <c r="L108" s="170" t="s">
        <v>10</v>
      </c>
      <c r="M108" s="201">
        <v>246620</v>
      </c>
    </row>
    <row r="109" spans="1:13" ht="12.75">
      <c r="A109" s="170" t="s">
        <v>1841</v>
      </c>
      <c r="B109" s="199" t="s">
        <v>1888</v>
      </c>
      <c r="C109" s="199" t="s">
        <v>1734</v>
      </c>
      <c r="D109" s="171">
        <v>7704</v>
      </c>
      <c r="E109" s="170" t="s">
        <v>1875</v>
      </c>
      <c r="F109" s="199" t="s">
        <v>1872</v>
      </c>
      <c r="G109" s="199" t="s">
        <v>1872</v>
      </c>
      <c r="H109" s="199" t="s">
        <v>888</v>
      </c>
      <c r="I109" s="220" t="s">
        <v>1220</v>
      </c>
      <c r="J109" s="199" t="s">
        <v>9</v>
      </c>
      <c r="K109" s="199" t="s">
        <v>817</v>
      </c>
      <c r="L109" s="199" t="s">
        <v>876</v>
      </c>
      <c r="M109" s="201">
        <v>395000</v>
      </c>
    </row>
    <row r="110" spans="1:13" ht="12.75">
      <c r="A110" s="170" t="s">
        <v>1842</v>
      </c>
      <c r="B110" s="199" t="s">
        <v>1889</v>
      </c>
      <c r="C110" s="199" t="s">
        <v>1734</v>
      </c>
      <c r="D110" s="171">
        <v>7704</v>
      </c>
      <c r="E110" s="170" t="s">
        <v>1875</v>
      </c>
      <c r="F110" s="199" t="s">
        <v>1872</v>
      </c>
      <c r="G110" s="199" t="s">
        <v>1872</v>
      </c>
      <c r="H110" s="199" t="s">
        <v>888</v>
      </c>
      <c r="I110" s="220" t="s">
        <v>1220</v>
      </c>
      <c r="J110" s="199" t="s">
        <v>9</v>
      </c>
      <c r="K110" s="170" t="s">
        <v>816</v>
      </c>
      <c r="L110" s="199" t="s">
        <v>876</v>
      </c>
      <c r="M110" s="201">
        <v>434500</v>
      </c>
    </row>
    <row r="111" spans="1:13" ht="12.75">
      <c r="A111" s="170" t="s">
        <v>1843</v>
      </c>
      <c r="B111" s="199" t="s">
        <v>1890</v>
      </c>
      <c r="C111" s="199" t="s">
        <v>1734</v>
      </c>
      <c r="D111" s="171">
        <v>7704</v>
      </c>
      <c r="E111" s="170" t="s">
        <v>1875</v>
      </c>
      <c r="F111" s="199" t="s">
        <v>1872</v>
      </c>
      <c r="G111" s="199" t="s">
        <v>1872</v>
      </c>
      <c r="H111" s="199" t="s">
        <v>888</v>
      </c>
      <c r="I111" s="220" t="s">
        <v>1220</v>
      </c>
      <c r="J111" s="199" t="s">
        <v>9</v>
      </c>
      <c r="K111" s="170" t="s">
        <v>816</v>
      </c>
      <c r="L111" s="170" t="s">
        <v>10</v>
      </c>
      <c r="M111" s="201">
        <v>237020</v>
      </c>
    </row>
    <row r="112" spans="1:13" ht="12.75">
      <c r="A112" s="170" t="s">
        <v>427</v>
      </c>
      <c r="B112" s="170" t="s">
        <v>430</v>
      </c>
      <c r="C112" s="199" t="s">
        <v>1734</v>
      </c>
      <c r="D112" s="200">
        <v>7705</v>
      </c>
      <c r="E112" s="170" t="s">
        <v>431</v>
      </c>
      <c r="F112" s="199" t="s">
        <v>1872</v>
      </c>
      <c r="G112" s="199" t="s">
        <v>1872</v>
      </c>
      <c r="H112" s="199" t="s">
        <v>888</v>
      </c>
      <c r="I112" s="198" t="s">
        <v>880</v>
      </c>
      <c r="J112" s="199" t="s">
        <v>1894</v>
      </c>
      <c r="K112" s="170" t="s">
        <v>816</v>
      </c>
      <c r="L112" s="170" t="s">
        <v>432</v>
      </c>
      <c r="M112" s="201">
        <v>450000</v>
      </c>
    </row>
    <row r="113" spans="1:13" ht="12.75">
      <c r="A113" s="170" t="s">
        <v>428</v>
      </c>
      <c r="B113" s="170" t="s">
        <v>430</v>
      </c>
      <c r="C113" s="199" t="s">
        <v>1734</v>
      </c>
      <c r="D113" s="200">
        <v>7705</v>
      </c>
      <c r="E113" s="170" t="s">
        <v>431</v>
      </c>
      <c r="F113" s="199" t="s">
        <v>1872</v>
      </c>
      <c r="G113" s="199" t="s">
        <v>1872</v>
      </c>
      <c r="H113" s="199" t="s">
        <v>888</v>
      </c>
      <c r="I113" s="195" t="s">
        <v>987</v>
      </c>
      <c r="J113" s="199" t="s">
        <v>1895</v>
      </c>
      <c r="K113" s="170" t="s">
        <v>816</v>
      </c>
      <c r="L113" s="170" t="s">
        <v>432</v>
      </c>
      <c r="M113" s="201">
        <v>450000</v>
      </c>
    </row>
    <row r="114" spans="1:13" ht="12.75">
      <c r="A114" s="170" t="s">
        <v>429</v>
      </c>
      <c r="B114" s="170" t="s">
        <v>430</v>
      </c>
      <c r="C114" s="199" t="s">
        <v>1734</v>
      </c>
      <c r="D114" s="200">
        <v>7705</v>
      </c>
      <c r="E114" s="170" t="s">
        <v>431</v>
      </c>
      <c r="F114" s="199" t="s">
        <v>1872</v>
      </c>
      <c r="G114" s="199" t="s">
        <v>1872</v>
      </c>
      <c r="H114" s="199" t="s">
        <v>888</v>
      </c>
      <c r="I114" s="220" t="s">
        <v>1896</v>
      </c>
      <c r="J114" s="199" t="s">
        <v>1897</v>
      </c>
      <c r="K114" s="170" t="s">
        <v>816</v>
      </c>
      <c r="L114" s="170" t="s">
        <v>432</v>
      </c>
      <c r="M114" s="201">
        <v>450000</v>
      </c>
    </row>
    <row r="115" spans="1:13" ht="12.75">
      <c r="A115" s="170" t="s">
        <v>1844</v>
      </c>
      <c r="B115" s="199" t="s">
        <v>1891</v>
      </c>
      <c r="C115" s="199" t="s">
        <v>1734</v>
      </c>
      <c r="D115" s="171">
        <v>7706</v>
      </c>
      <c r="E115" s="170" t="s">
        <v>1876</v>
      </c>
      <c r="F115" s="199" t="s">
        <v>1872</v>
      </c>
      <c r="G115" s="199" t="s">
        <v>1872</v>
      </c>
      <c r="H115" s="199" t="s">
        <v>888</v>
      </c>
      <c r="I115" s="198" t="s">
        <v>880</v>
      </c>
      <c r="J115" s="199" t="s">
        <v>1894</v>
      </c>
      <c r="K115" s="170" t="s">
        <v>816</v>
      </c>
      <c r="L115" s="199" t="s">
        <v>876</v>
      </c>
      <c r="M115" s="201">
        <v>300000</v>
      </c>
    </row>
    <row r="116" spans="1:13" ht="12.75">
      <c r="A116" s="170" t="s">
        <v>1845</v>
      </c>
      <c r="B116" s="199" t="s">
        <v>1891</v>
      </c>
      <c r="C116" s="199" t="s">
        <v>1734</v>
      </c>
      <c r="D116" s="171">
        <v>7706</v>
      </c>
      <c r="E116" s="170" t="s">
        <v>1876</v>
      </c>
      <c r="F116" s="199" t="s">
        <v>1872</v>
      </c>
      <c r="G116" s="199" t="s">
        <v>1872</v>
      </c>
      <c r="H116" s="199" t="s">
        <v>888</v>
      </c>
      <c r="I116" s="195" t="s">
        <v>987</v>
      </c>
      <c r="J116" s="199" t="s">
        <v>1895</v>
      </c>
      <c r="K116" s="170" t="s">
        <v>816</v>
      </c>
      <c r="L116" s="199" t="s">
        <v>876</v>
      </c>
      <c r="M116" s="201">
        <v>157000</v>
      </c>
    </row>
    <row r="117" spans="1:13" ht="12.75">
      <c r="A117" s="170" t="s">
        <v>1846</v>
      </c>
      <c r="B117" s="199" t="s">
        <v>1891</v>
      </c>
      <c r="C117" s="199" t="s">
        <v>1734</v>
      </c>
      <c r="D117" s="171">
        <v>7706</v>
      </c>
      <c r="E117" s="170" t="s">
        <v>1876</v>
      </c>
      <c r="F117" s="199" t="s">
        <v>1872</v>
      </c>
      <c r="G117" s="199" t="s">
        <v>1872</v>
      </c>
      <c r="H117" s="199" t="s">
        <v>888</v>
      </c>
      <c r="I117" s="220" t="s">
        <v>1896</v>
      </c>
      <c r="J117" s="199" t="s">
        <v>1897</v>
      </c>
      <c r="K117" s="170" t="s">
        <v>816</v>
      </c>
      <c r="L117" s="199" t="s">
        <v>876</v>
      </c>
      <c r="M117" s="201">
        <v>109000</v>
      </c>
    </row>
    <row r="118" spans="1:13" ht="12.75">
      <c r="A118" s="170" t="s">
        <v>1847</v>
      </c>
      <c r="B118" s="199" t="s">
        <v>1891</v>
      </c>
      <c r="C118" s="199" t="s">
        <v>1734</v>
      </c>
      <c r="D118" s="171">
        <v>7706</v>
      </c>
      <c r="E118" s="170" t="s">
        <v>1876</v>
      </c>
      <c r="F118" s="199" t="s">
        <v>1872</v>
      </c>
      <c r="G118" s="199" t="s">
        <v>1872</v>
      </c>
      <c r="H118" s="199" t="s">
        <v>888</v>
      </c>
      <c r="I118" s="220" t="s">
        <v>1898</v>
      </c>
      <c r="J118" s="199" t="s">
        <v>1899</v>
      </c>
      <c r="K118" s="170" t="s">
        <v>816</v>
      </c>
      <c r="L118" s="199" t="s">
        <v>876</v>
      </c>
      <c r="M118" s="201">
        <v>92000</v>
      </c>
    </row>
    <row r="119" spans="1:13" ht="12.75">
      <c r="A119" s="170" t="s">
        <v>1848</v>
      </c>
      <c r="B119" s="199" t="s">
        <v>1891</v>
      </c>
      <c r="C119" s="199" t="s">
        <v>1734</v>
      </c>
      <c r="D119" s="171">
        <v>7706</v>
      </c>
      <c r="E119" s="170" t="s">
        <v>1876</v>
      </c>
      <c r="F119" s="199" t="s">
        <v>1872</v>
      </c>
      <c r="G119" s="199" t="s">
        <v>1872</v>
      </c>
      <c r="H119" s="199" t="s">
        <v>888</v>
      </c>
      <c r="I119" s="220" t="s">
        <v>1900</v>
      </c>
      <c r="J119" s="199" t="s">
        <v>1901</v>
      </c>
      <c r="K119" s="170" t="s">
        <v>816</v>
      </c>
      <c r="L119" s="199" t="s">
        <v>876</v>
      </c>
      <c r="M119" s="201">
        <v>77000</v>
      </c>
    </row>
    <row r="120" spans="1:13" ht="12.75">
      <c r="A120" s="170" t="s">
        <v>1849</v>
      </c>
      <c r="B120" s="199" t="s">
        <v>1891</v>
      </c>
      <c r="C120" s="199" t="s">
        <v>1734</v>
      </c>
      <c r="D120" s="171">
        <v>7706</v>
      </c>
      <c r="E120" s="170" t="s">
        <v>1876</v>
      </c>
      <c r="F120" s="199" t="s">
        <v>1872</v>
      </c>
      <c r="G120" s="199" t="s">
        <v>1872</v>
      </c>
      <c r="H120" s="199" t="s">
        <v>888</v>
      </c>
      <c r="I120" s="220" t="s">
        <v>901</v>
      </c>
      <c r="J120" s="199" t="s">
        <v>6</v>
      </c>
      <c r="K120" s="170" t="s">
        <v>816</v>
      </c>
      <c r="L120" s="199" t="s">
        <v>876</v>
      </c>
      <c r="M120" s="201">
        <v>70000</v>
      </c>
    </row>
    <row r="121" spans="1:13" ht="12.75">
      <c r="A121" s="170" t="s">
        <v>1850</v>
      </c>
      <c r="B121" s="199" t="s">
        <v>1891</v>
      </c>
      <c r="C121" s="199" t="s">
        <v>1734</v>
      </c>
      <c r="D121" s="171">
        <v>7706</v>
      </c>
      <c r="E121" s="170" t="s">
        <v>1876</v>
      </c>
      <c r="F121" s="199" t="s">
        <v>1872</v>
      </c>
      <c r="G121" s="199" t="s">
        <v>1872</v>
      </c>
      <c r="H121" s="199" t="s">
        <v>888</v>
      </c>
      <c r="I121" s="220" t="s">
        <v>1102</v>
      </c>
      <c r="J121" s="199" t="s">
        <v>7</v>
      </c>
      <c r="K121" s="170" t="s">
        <v>816</v>
      </c>
      <c r="L121" s="199" t="s">
        <v>876</v>
      </c>
      <c r="M121" s="201">
        <v>66000</v>
      </c>
    </row>
    <row r="122" spans="1:13" ht="12.75">
      <c r="A122" s="170" t="s">
        <v>1851</v>
      </c>
      <c r="B122" s="199" t="s">
        <v>1891</v>
      </c>
      <c r="C122" s="199" t="s">
        <v>1734</v>
      </c>
      <c r="D122" s="171">
        <v>7706</v>
      </c>
      <c r="E122" s="170" t="s">
        <v>1876</v>
      </c>
      <c r="F122" s="199" t="s">
        <v>1872</v>
      </c>
      <c r="G122" s="199" t="s">
        <v>1872</v>
      </c>
      <c r="H122" s="199" t="s">
        <v>888</v>
      </c>
      <c r="I122" s="220" t="s">
        <v>1161</v>
      </c>
      <c r="J122" s="199" t="s">
        <v>8</v>
      </c>
      <c r="K122" s="170" t="s">
        <v>816</v>
      </c>
      <c r="L122" s="199" t="s">
        <v>876</v>
      </c>
      <c r="M122" s="201">
        <v>65000</v>
      </c>
    </row>
    <row r="123" spans="1:13" ht="12.75">
      <c r="A123" s="170" t="s">
        <v>1852</v>
      </c>
      <c r="B123" s="199" t="s">
        <v>1891</v>
      </c>
      <c r="C123" s="199" t="s">
        <v>1734</v>
      </c>
      <c r="D123" s="171">
        <v>7706</v>
      </c>
      <c r="E123" s="170" t="s">
        <v>1876</v>
      </c>
      <c r="F123" s="199" t="s">
        <v>1872</v>
      </c>
      <c r="G123" s="199" t="s">
        <v>1872</v>
      </c>
      <c r="H123" s="199" t="s">
        <v>888</v>
      </c>
      <c r="I123" s="220" t="s">
        <v>1220</v>
      </c>
      <c r="J123" s="199" t="s">
        <v>9</v>
      </c>
      <c r="K123" s="170" t="s">
        <v>816</v>
      </c>
      <c r="L123" s="199" t="s">
        <v>876</v>
      </c>
      <c r="M123" s="201">
        <v>63000</v>
      </c>
    </row>
    <row r="124" spans="1:13" ht="12.75">
      <c r="A124" s="170" t="s">
        <v>1853</v>
      </c>
      <c r="B124" s="199" t="s">
        <v>1892</v>
      </c>
      <c r="C124" s="199" t="s">
        <v>1734</v>
      </c>
      <c r="D124" s="171">
        <v>7707</v>
      </c>
      <c r="E124" s="170" t="s">
        <v>1877</v>
      </c>
      <c r="F124" s="199" t="s">
        <v>1872</v>
      </c>
      <c r="G124" s="199" t="s">
        <v>1872</v>
      </c>
      <c r="H124" s="199" t="s">
        <v>888</v>
      </c>
      <c r="I124" s="198" t="s">
        <v>880</v>
      </c>
      <c r="J124" s="199" t="s">
        <v>1894</v>
      </c>
      <c r="K124" s="170" t="s">
        <v>816</v>
      </c>
      <c r="L124" s="199" t="s">
        <v>11</v>
      </c>
      <c r="M124" s="201">
        <v>80000</v>
      </c>
    </row>
    <row r="125" spans="1:13" ht="12.75">
      <c r="A125" s="170" t="s">
        <v>1854</v>
      </c>
      <c r="B125" s="199" t="s">
        <v>1892</v>
      </c>
      <c r="C125" s="199" t="s">
        <v>1734</v>
      </c>
      <c r="D125" s="171">
        <v>7707</v>
      </c>
      <c r="E125" s="170" t="s">
        <v>1877</v>
      </c>
      <c r="F125" s="199" t="s">
        <v>1872</v>
      </c>
      <c r="G125" s="199" t="s">
        <v>1872</v>
      </c>
      <c r="H125" s="199" t="s">
        <v>888</v>
      </c>
      <c r="I125" s="195" t="s">
        <v>987</v>
      </c>
      <c r="J125" s="199" t="s">
        <v>1895</v>
      </c>
      <c r="K125" s="170" t="s">
        <v>816</v>
      </c>
      <c r="L125" s="199" t="s">
        <v>11</v>
      </c>
      <c r="M125" s="201">
        <v>42000</v>
      </c>
    </row>
    <row r="126" spans="1:13" ht="12.75">
      <c r="A126" s="170" t="s">
        <v>1855</v>
      </c>
      <c r="B126" s="199" t="s">
        <v>1892</v>
      </c>
      <c r="C126" s="199" t="s">
        <v>1734</v>
      </c>
      <c r="D126" s="171">
        <v>7707</v>
      </c>
      <c r="E126" s="170" t="s">
        <v>1877</v>
      </c>
      <c r="F126" s="199" t="s">
        <v>1872</v>
      </c>
      <c r="G126" s="199" t="s">
        <v>1872</v>
      </c>
      <c r="H126" s="199" t="s">
        <v>888</v>
      </c>
      <c r="I126" s="220" t="s">
        <v>1896</v>
      </c>
      <c r="J126" s="199" t="s">
        <v>1897</v>
      </c>
      <c r="K126" s="170" t="s">
        <v>816</v>
      </c>
      <c r="L126" s="199" t="s">
        <v>11</v>
      </c>
      <c r="M126" s="201">
        <v>30000</v>
      </c>
    </row>
    <row r="127" spans="1:13" ht="12.75">
      <c r="A127" s="170" t="s">
        <v>1856</v>
      </c>
      <c r="B127" s="199" t="s">
        <v>1892</v>
      </c>
      <c r="C127" s="199" t="s">
        <v>1734</v>
      </c>
      <c r="D127" s="171">
        <v>7707</v>
      </c>
      <c r="E127" s="170" t="s">
        <v>1877</v>
      </c>
      <c r="F127" s="199" t="s">
        <v>1872</v>
      </c>
      <c r="G127" s="199" t="s">
        <v>1872</v>
      </c>
      <c r="H127" s="199" t="s">
        <v>888</v>
      </c>
      <c r="I127" s="220" t="s">
        <v>1898</v>
      </c>
      <c r="J127" s="199" t="s">
        <v>1899</v>
      </c>
      <c r="K127" s="170" t="s">
        <v>816</v>
      </c>
      <c r="L127" s="199" t="s">
        <v>11</v>
      </c>
      <c r="M127" s="201">
        <v>26000</v>
      </c>
    </row>
    <row r="128" spans="1:13" ht="12.75">
      <c r="A128" s="170" t="s">
        <v>1857</v>
      </c>
      <c r="B128" s="199" t="s">
        <v>1892</v>
      </c>
      <c r="C128" s="199" t="s">
        <v>1734</v>
      </c>
      <c r="D128" s="171">
        <v>7707</v>
      </c>
      <c r="E128" s="170" t="s">
        <v>1877</v>
      </c>
      <c r="F128" s="199" t="s">
        <v>1872</v>
      </c>
      <c r="G128" s="199" t="s">
        <v>1872</v>
      </c>
      <c r="H128" s="199" t="s">
        <v>888</v>
      </c>
      <c r="I128" s="220" t="s">
        <v>1900</v>
      </c>
      <c r="J128" s="199" t="s">
        <v>1901</v>
      </c>
      <c r="K128" s="170" t="s">
        <v>816</v>
      </c>
      <c r="L128" s="199" t="s">
        <v>11</v>
      </c>
      <c r="M128" s="201">
        <v>22000</v>
      </c>
    </row>
    <row r="129" spans="1:13" ht="12.75">
      <c r="A129" s="170" t="s">
        <v>1858</v>
      </c>
      <c r="B129" s="199" t="s">
        <v>1892</v>
      </c>
      <c r="C129" s="199" t="s">
        <v>1734</v>
      </c>
      <c r="D129" s="171">
        <v>7707</v>
      </c>
      <c r="E129" s="170" t="s">
        <v>1877</v>
      </c>
      <c r="F129" s="199" t="s">
        <v>1872</v>
      </c>
      <c r="G129" s="199" t="s">
        <v>1872</v>
      </c>
      <c r="H129" s="199" t="s">
        <v>888</v>
      </c>
      <c r="I129" s="220" t="s">
        <v>901</v>
      </c>
      <c r="J129" s="199" t="s">
        <v>6</v>
      </c>
      <c r="K129" s="170" t="s">
        <v>816</v>
      </c>
      <c r="L129" s="199" t="s">
        <v>11</v>
      </c>
      <c r="M129" s="201">
        <v>20000</v>
      </c>
    </row>
    <row r="130" spans="1:13" ht="12.75">
      <c r="A130" s="170" t="s">
        <v>1859</v>
      </c>
      <c r="B130" s="199" t="s">
        <v>1892</v>
      </c>
      <c r="C130" s="199" t="s">
        <v>1734</v>
      </c>
      <c r="D130" s="171">
        <v>7707</v>
      </c>
      <c r="E130" s="170" t="s">
        <v>1877</v>
      </c>
      <c r="F130" s="199" t="s">
        <v>1872</v>
      </c>
      <c r="G130" s="199" t="s">
        <v>1872</v>
      </c>
      <c r="H130" s="199" t="s">
        <v>888</v>
      </c>
      <c r="I130" s="220" t="s">
        <v>1102</v>
      </c>
      <c r="J130" s="199" t="s">
        <v>7</v>
      </c>
      <c r="K130" s="170" t="s">
        <v>816</v>
      </c>
      <c r="L130" s="199" t="s">
        <v>11</v>
      </c>
      <c r="M130" s="201">
        <v>19000</v>
      </c>
    </row>
    <row r="131" spans="1:13" ht="12.75">
      <c r="A131" s="170" t="s">
        <v>1860</v>
      </c>
      <c r="B131" s="199" t="s">
        <v>1892</v>
      </c>
      <c r="C131" s="199" t="s">
        <v>1734</v>
      </c>
      <c r="D131" s="171">
        <v>7707</v>
      </c>
      <c r="E131" s="170" t="s">
        <v>1877</v>
      </c>
      <c r="F131" s="199" t="s">
        <v>1872</v>
      </c>
      <c r="G131" s="199" t="s">
        <v>1872</v>
      </c>
      <c r="H131" s="199" t="s">
        <v>888</v>
      </c>
      <c r="I131" s="220" t="s">
        <v>1161</v>
      </c>
      <c r="J131" s="199" t="s">
        <v>8</v>
      </c>
      <c r="K131" s="170" t="s">
        <v>816</v>
      </c>
      <c r="L131" s="199" t="s">
        <v>11</v>
      </c>
      <c r="M131" s="201">
        <v>19000</v>
      </c>
    </row>
    <row r="132" spans="1:13" ht="12.75">
      <c r="A132" s="170" t="s">
        <v>1861</v>
      </c>
      <c r="B132" s="199" t="s">
        <v>1892</v>
      </c>
      <c r="C132" s="199" t="s">
        <v>1734</v>
      </c>
      <c r="D132" s="171">
        <v>7707</v>
      </c>
      <c r="E132" s="170" t="s">
        <v>1877</v>
      </c>
      <c r="F132" s="199" t="s">
        <v>1872</v>
      </c>
      <c r="G132" s="199" t="s">
        <v>1872</v>
      </c>
      <c r="H132" s="199" t="s">
        <v>888</v>
      </c>
      <c r="I132" s="220" t="s">
        <v>1220</v>
      </c>
      <c r="J132" s="199" t="s">
        <v>9</v>
      </c>
      <c r="K132" s="170" t="s">
        <v>816</v>
      </c>
      <c r="L132" s="199" t="s">
        <v>11</v>
      </c>
      <c r="M132" s="201">
        <v>19000</v>
      </c>
    </row>
    <row r="133" spans="1:13" ht="12.75">
      <c r="A133" s="170" t="s">
        <v>1862</v>
      </c>
      <c r="B133" s="199" t="s">
        <v>1893</v>
      </c>
      <c r="C133" s="199" t="s">
        <v>1734</v>
      </c>
      <c r="D133" s="171">
        <v>7708</v>
      </c>
      <c r="E133" s="170" t="s">
        <v>1878</v>
      </c>
      <c r="F133" s="199" t="s">
        <v>1872</v>
      </c>
      <c r="G133" s="199" t="s">
        <v>1872</v>
      </c>
      <c r="H133" s="199" t="s">
        <v>888</v>
      </c>
      <c r="I133" s="198" t="s">
        <v>880</v>
      </c>
      <c r="J133" s="199" t="s">
        <v>1894</v>
      </c>
      <c r="K133" s="170" t="s">
        <v>816</v>
      </c>
      <c r="L133" s="199" t="s">
        <v>876</v>
      </c>
      <c r="M133" s="201">
        <v>300000</v>
      </c>
    </row>
    <row r="134" spans="1:13" ht="12.75">
      <c r="A134" s="170" t="s">
        <v>1863</v>
      </c>
      <c r="B134" s="199" t="s">
        <v>1893</v>
      </c>
      <c r="C134" s="199" t="s">
        <v>1734</v>
      </c>
      <c r="D134" s="171">
        <v>7708</v>
      </c>
      <c r="E134" s="170" t="s">
        <v>1878</v>
      </c>
      <c r="F134" s="199" t="s">
        <v>1872</v>
      </c>
      <c r="G134" s="199" t="s">
        <v>1872</v>
      </c>
      <c r="H134" s="199" t="s">
        <v>888</v>
      </c>
      <c r="I134" s="195" t="s">
        <v>987</v>
      </c>
      <c r="J134" s="199" t="s">
        <v>1895</v>
      </c>
      <c r="K134" s="170" t="s">
        <v>816</v>
      </c>
      <c r="L134" s="199" t="s">
        <v>876</v>
      </c>
      <c r="M134" s="201">
        <v>157000</v>
      </c>
    </row>
    <row r="135" spans="1:13" ht="12.75">
      <c r="A135" s="170" t="s">
        <v>1864</v>
      </c>
      <c r="B135" s="199" t="s">
        <v>1893</v>
      </c>
      <c r="C135" s="199" t="s">
        <v>1734</v>
      </c>
      <c r="D135" s="171">
        <v>7708</v>
      </c>
      <c r="E135" s="170" t="s">
        <v>1878</v>
      </c>
      <c r="F135" s="199" t="s">
        <v>1872</v>
      </c>
      <c r="G135" s="199" t="s">
        <v>1872</v>
      </c>
      <c r="H135" s="199" t="s">
        <v>888</v>
      </c>
      <c r="I135" s="220" t="s">
        <v>1896</v>
      </c>
      <c r="J135" s="199" t="s">
        <v>1897</v>
      </c>
      <c r="K135" s="170" t="s">
        <v>816</v>
      </c>
      <c r="L135" s="199" t="s">
        <v>876</v>
      </c>
      <c r="M135" s="201">
        <v>109000</v>
      </c>
    </row>
    <row r="136" spans="1:13" ht="12.75">
      <c r="A136" s="170" t="s">
        <v>1865</v>
      </c>
      <c r="B136" s="199" t="s">
        <v>1893</v>
      </c>
      <c r="C136" s="199" t="s">
        <v>1734</v>
      </c>
      <c r="D136" s="171">
        <v>7708</v>
      </c>
      <c r="E136" s="170" t="s">
        <v>1878</v>
      </c>
      <c r="F136" s="199" t="s">
        <v>1872</v>
      </c>
      <c r="G136" s="199" t="s">
        <v>1872</v>
      </c>
      <c r="H136" s="199" t="s">
        <v>888</v>
      </c>
      <c r="I136" s="220" t="s">
        <v>1898</v>
      </c>
      <c r="J136" s="199" t="s">
        <v>1899</v>
      </c>
      <c r="K136" s="170" t="s">
        <v>816</v>
      </c>
      <c r="L136" s="199" t="s">
        <v>876</v>
      </c>
      <c r="M136" s="201">
        <v>92000</v>
      </c>
    </row>
    <row r="137" spans="1:13" ht="12.75">
      <c r="A137" s="170" t="s">
        <v>1866</v>
      </c>
      <c r="B137" s="199" t="s">
        <v>1893</v>
      </c>
      <c r="C137" s="199" t="s">
        <v>1734</v>
      </c>
      <c r="D137" s="171">
        <v>7708</v>
      </c>
      <c r="E137" s="170" t="s">
        <v>1878</v>
      </c>
      <c r="F137" s="199" t="s">
        <v>1872</v>
      </c>
      <c r="G137" s="199" t="s">
        <v>1872</v>
      </c>
      <c r="H137" s="199" t="s">
        <v>888</v>
      </c>
      <c r="I137" s="220" t="s">
        <v>1900</v>
      </c>
      <c r="J137" s="199" t="s">
        <v>1901</v>
      </c>
      <c r="K137" s="170" t="s">
        <v>816</v>
      </c>
      <c r="L137" s="199" t="s">
        <v>876</v>
      </c>
      <c r="M137" s="201">
        <v>77000</v>
      </c>
    </row>
    <row r="138" spans="1:13" ht="12.75">
      <c r="A138" s="170" t="s">
        <v>1867</v>
      </c>
      <c r="B138" s="199" t="s">
        <v>1893</v>
      </c>
      <c r="C138" s="199" t="s">
        <v>1734</v>
      </c>
      <c r="D138" s="171">
        <v>7708</v>
      </c>
      <c r="E138" s="170" t="s">
        <v>1878</v>
      </c>
      <c r="F138" s="199" t="s">
        <v>1872</v>
      </c>
      <c r="G138" s="199" t="s">
        <v>1872</v>
      </c>
      <c r="H138" s="199" t="s">
        <v>888</v>
      </c>
      <c r="I138" s="220" t="s">
        <v>901</v>
      </c>
      <c r="J138" s="199" t="s">
        <v>6</v>
      </c>
      <c r="K138" s="170" t="s">
        <v>816</v>
      </c>
      <c r="L138" s="199" t="s">
        <v>876</v>
      </c>
      <c r="M138" s="201">
        <v>70000</v>
      </c>
    </row>
    <row r="139" spans="1:13" ht="12.75">
      <c r="A139" s="170" t="s">
        <v>1868</v>
      </c>
      <c r="B139" s="199" t="s">
        <v>1893</v>
      </c>
      <c r="C139" s="199" t="s">
        <v>1734</v>
      </c>
      <c r="D139" s="171">
        <v>7708</v>
      </c>
      <c r="E139" s="170" t="s">
        <v>1878</v>
      </c>
      <c r="F139" s="199" t="s">
        <v>1872</v>
      </c>
      <c r="G139" s="199" t="s">
        <v>1872</v>
      </c>
      <c r="H139" s="199" t="s">
        <v>888</v>
      </c>
      <c r="I139" s="220" t="s">
        <v>1102</v>
      </c>
      <c r="J139" s="199" t="s">
        <v>7</v>
      </c>
      <c r="K139" s="170" t="s">
        <v>816</v>
      </c>
      <c r="L139" s="199" t="s">
        <v>876</v>
      </c>
      <c r="M139" s="201">
        <v>66000</v>
      </c>
    </row>
    <row r="140" spans="1:13" ht="12.75">
      <c r="A140" s="170" t="s">
        <v>1869</v>
      </c>
      <c r="B140" s="199" t="s">
        <v>1893</v>
      </c>
      <c r="C140" s="199" t="s">
        <v>1734</v>
      </c>
      <c r="D140" s="171">
        <v>7708</v>
      </c>
      <c r="E140" s="170" t="s">
        <v>1878</v>
      </c>
      <c r="F140" s="199" t="s">
        <v>1872</v>
      </c>
      <c r="G140" s="199" t="s">
        <v>1872</v>
      </c>
      <c r="H140" s="199" t="s">
        <v>888</v>
      </c>
      <c r="I140" s="220" t="s">
        <v>1161</v>
      </c>
      <c r="J140" s="199" t="s">
        <v>8</v>
      </c>
      <c r="K140" s="170" t="s">
        <v>816</v>
      </c>
      <c r="L140" s="199" t="s">
        <v>876</v>
      </c>
      <c r="M140" s="201">
        <v>65000</v>
      </c>
    </row>
    <row r="141" spans="1:13" ht="12.75">
      <c r="A141" s="170" t="s">
        <v>1870</v>
      </c>
      <c r="B141" s="199" t="s">
        <v>1893</v>
      </c>
      <c r="C141" s="199" t="s">
        <v>1734</v>
      </c>
      <c r="D141" s="171">
        <v>7708</v>
      </c>
      <c r="E141" s="170" t="s">
        <v>1878</v>
      </c>
      <c r="F141" s="199" t="s">
        <v>1872</v>
      </c>
      <c r="G141" s="199" t="s">
        <v>1872</v>
      </c>
      <c r="H141" s="199" t="s">
        <v>888</v>
      </c>
      <c r="I141" s="220" t="s">
        <v>1220</v>
      </c>
      <c r="J141" s="199" t="s">
        <v>9</v>
      </c>
      <c r="K141" s="170" t="s">
        <v>816</v>
      </c>
      <c r="L141" s="199" t="s">
        <v>876</v>
      </c>
      <c r="M141" s="201">
        <v>63000</v>
      </c>
    </row>
    <row r="142" spans="1:13" ht="12.75">
      <c r="A142" s="199" t="s">
        <v>465</v>
      </c>
      <c r="B142" s="199" t="s">
        <v>528</v>
      </c>
      <c r="C142" s="199" t="s">
        <v>863</v>
      </c>
      <c r="D142" s="200">
        <v>7602</v>
      </c>
      <c r="E142" s="199" t="s">
        <v>485</v>
      </c>
      <c r="F142" s="199" t="s">
        <v>613</v>
      </c>
      <c r="G142" s="199" t="s">
        <v>613</v>
      </c>
      <c r="H142" s="199" t="s">
        <v>486</v>
      </c>
      <c r="I142" s="199" t="s">
        <v>901</v>
      </c>
      <c r="J142" s="199" t="s">
        <v>1509</v>
      </c>
      <c r="K142" s="199" t="s">
        <v>817</v>
      </c>
      <c r="L142" s="199" t="s">
        <v>891</v>
      </c>
      <c r="M142" s="201">
        <v>1624.5</v>
      </c>
    </row>
    <row r="143" spans="1:13" ht="12.75">
      <c r="A143" s="170" t="s">
        <v>103</v>
      </c>
      <c r="B143" s="199" t="s">
        <v>224</v>
      </c>
      <c r="C143" s="199" t="s">
        <v>863</v>
      </c>
      <c r="D143" s="200">
        <v>7602</v>
      </c>
      <c r="E143" s="199" t="s">
        <v>485</v>
      </c>
      <c r="F143" s="199" t="s">
        <v>613</v>
      </c>
      <c r="G143" s="199" t="s">
        <v>613</v>
      </c>
      <c r="H143" s="199" t="s">
        <v>486</v>
      </c>
      <c r="I143" s="199" t="s">
        <v>901</v>
      </c>
      <c r="J143" s="199" t="s">
        <v>1509</v>
      </c>
      <c r="K143" s="170" t="s">
        <v>816</v>
      </c>
      <c r="L143" s="199" t="s">
        <v>891</v>
      </c>
      <c r="M143" s="201">
        <v>1805</v>
      </c>
    </row>
    <row r="144" spans="1:13" ht="12.75">
      <c r="A144" s="170" t="s">
        <v>104</v>
      </c>
      <c r="B144" s="199" t="s">
        <v>225</v>
      </c>
      <c r="C144" s="199" t="s">
        <v>863</v>
      </c>
      <c r="D144" s="200">
        <v>7602</v>
      </c>
      <c r="E144" s="199" t="s">
        <v>485</v>
      </c>
      <c r="F144" s="199" t="s">
        <v>613</v>
      </c>
      <c r="G144" s="199" t="s">
        <v>613</v>
      </c>
      <c r="H144" s="199" t="s">
        <v>486</v>
      </c>
      <c r="I144" s="199" t="s">
        <v>901</v>
      </c>
      <c r="J144" s="199" t="s">
        <v>1509</v>
      </c>
      <c r="K144" s="170" t="s">
        <v>223</v>
      </c>
      <c r="L144" s="199" t="s">
        <v>891</v>
      </c>
      <c r="M144" s="201">
        <v>1624.5</v>
      </c>
    </row>
    <row r="145" spans="1:13" ht="12.75">
      <c r="A145" s="199" t="s">
        <v>466</v>
      </c>
      <c r="B145" s="199" t="s">
        <v>525</v>
      </c>
      <c r="C145" s="199" t="s">
        <v>863</v>
      </c>
      <c r="D145" s="200">
        <v>7602</v>
      </c>
      <c r="E145" s="199" t="s">
        <v>485</v>
      </c>
      <c r="F145" s="199" t="s">
        <v>613</v>
      </c>
      <c r="G145" s="199" t="s">
        <v>613</v>
      </c>
      <c r="H145" s="199" t="s">
        <v>486</v>
      </c>
      <c r="I145" s="199" t="s">
        <v>901</v>
      </c>
      <c r="J145" s="199" t="s">
        <v>1509</v>
      </c>
      <c r="K145" s="199" t="s">
        <v>817</v>
      </c>
      <c r="L145" s="199" t="s">
        <v>876</v>
      </c>
      <c r="M145" s="201">
        <v>855</v>
      </c>
    </row>
    <row r="146" spans="1:13" ht="12.75">
      <c r="A146" s="170" t="s">
        <v>105</v>
      </c>
      <c r="B146" s="199" t="s">
        <v>226</v>
      </c>
      <c r="C146" s="199" t="s">
        <v>863</v>
      </c>
      <c r="D146" s="200">
        <v>7602</v>
      </c>
      <c r="E146" s="199" t="s">
        <v>485</v>
      </c>
      <c r="F146" s="199" t="s">
        <v>613</v>
      </c>
      <c r="G146" s="199" t="s">
        <v>613</v>
      </c>
      <c r="H146" s="199" t="s">
        <v>486</v>
      </c>
      <c r="I146" s="199" t="s">
        <v>901</v>
      </c>
      <c r="J146" s="199" t="s">
        <v>1509</v>
      </c>
      <c r="K146" s="170" t="s">
        <v>816</v>
      </c>
      <c r="L146" s="199" t="s">
        <v>876</v>
      </c>
      <c r="M146" s="201">
        <v>950</v>
      </c>
    </row>
    <row r="147" spans="1:13" ht="12.75">
      <c r="A147" s="170" t="s">
        <v>106</v>
      </c>
      <c r="B147" s="199" t="s">
        <v>227</v>
      </c>
      <c r="C147" s="199" t="s">
        <v>863</v>
      </c>
      <c r="D147" s="200">
        <v>7602</v>
      </c>
      <c r="E147" s="199" t="s">
        <v>485</v>
      </c>
      <c r="F147" s="199" t="s">
        <v>613</v>
      </c>
      <c r="G147" s="199" t="s">
        <v>613</v>
      </c>
      <c r="H147" s="199" t="s">
        <v>486</v>
      </c>
      <c r="I147" s="199" t="s">
        <v>901</v>
      </c>
      <c r="J147" s="199" t="s">
        <v>1509</v>
      </c>
      <c r="K147" s="170" t="s">
        <v>223</v>
      </c>
      <c r="L147" s="199" t="s">
        <v>876</v>
      </c>
      <c r="M147" s="201">
        <v>855</v>
      </c>
    </row>
    <row r="148" spans="1:13" ht="12.75">
      <c r="A148" s="199" t="s">
        <v>467</v>
      </c>
      <c r="B148" s="199" t="s">
        <v>528</v>
      </c>
      <c r="C148" s="199" t="s">
        <v>863</v>
      </c>
      <c r="D148" s="200">
        <v>7602</v>
      </c>
      <c r="E148" s="199" t="s">
        <v>485</v>
      </c>
      <c r="F148" s="199" t="s">
        <v>613</v>
      </c>
      <c r="G148" s="199" t="s">
        <v>613</v>
      </c>
      <c r="H148" s="199" t="s">
        <v>486</v>
      </c>
      <c r="I148" s="199" t="s">
        <v>1102</v>
      </c>
      <c r="J148" s="199" t="s">
        <v>1529</v>
      </c>
      <c r="K148" s="199" t="s">
        <v>817</v>
      </c>
      <c r="L148" s="199" t="s">
        <v>891</v>
      </c>
      <c r="M148" s="201">
        <v>1523</v>
      </c>
    </row>
    <row r="149" spans="1:13" ht="12.75">
      <c r="A149" s="170" t="s">
        <v>107</v>
      </c>
      <c r="B149" s="199" t="s">
        <v>224</v>
      </c>
      <c r="C149" s="199" t="s">
        <v>863</v>
      </c>
      <c r="D149" s="200">
        <v>7602</v>
      </c>
      <c r="E149" s="199" t="s">
        <v>485</v>
      </c>
      <c r="F149" s="199" t="s">
        <v>613</v>
      </c>
      <c r="G149" s="199" t="s">
        <v>613</v>
      </c>
      <c r="H149" s="199" t="s">
        <v>486</v>
      </c>
      <c r="I149" s="199" t="s">
        <v>1102</v>
      </c>
      <c r="J149" s="199" t="s">
        <v>1529</v>
      </c>
      <c r="K149" s="170" t="s">
        <v>816</v>
      </c>
      <c r="L149" s="199" t="s">
        <v>891</v>
      </c>
      <c r="M149" s="201">
        <v>1692.2</v>
      </c>
    </row>
    <row r="150" spans="1:13" ht="12.75">
      <c r="A150" s="170" t="s">
        <v>108</v>
      </c>
      <c r="B150" s="199" t="s">
        <v>225</v>
      </c>
      <c r="C150" s="199" t="s">
        <v>863</v>
      </c>
      <c r="D150" s="200">
        <v>7602</v>
      </c>
      <c r="E150" s="199" t="s">
        <v>485</v>
      </c>
      <c r="F150" s="199" t="s">
        <v>613</v>
      </c>
      <c r="G150" s="199" t="s">
        <v>613</v>
      </c>
      <c r="H150" s="199" t="s">
        <v>486</v>
      </c>
      <c r="I150" s="199" t="s">
        <v>1102</v>
      </c>
      <c r="J150" s="199" t="s">
        <v>1529</v>
      </c>
      <c r="K150" s="170" t="s">
        <v>223</v>
      </c>
      <c r="L150" s="199" t="s">
        <v>891</v>
      </c>
      <c r="M150" s="201">
        <v>1523</v>
      </c>
    </row>
    <row r="151" spans="1:13" ht="12.75">
      <c r="A151" s="199" t="s">
        <v>468</v>
      </c>
      <c r="B151" s="199" t="s">
        <v>525</v>
      </c>
      <c r="C151" s="199" t="s">
        <v>863</v>
      </c>
      <c r="D151" s="200">
        <v>7602</v>
      </c>
      <c r="E151" s="199" t="s">
        <v>485</v>
      </c>
      <c r="F151" s="199" t="s">
        <v>613</v>
      </c>
      <c r="G151" s="199" t="s">
        <v>613</v>
      </c>
      <c r="H151" s="199" t="s">
        <v>486</v>
      </c>
      <c r="I151" s="199" t="s">
        <v>1102</v>
      </c>
      <c r="J151" s="199" t="s">
        <v>1529</v>
      </c>
      <c r="K151" s="199" t="s">
        <v>817</v>
      </c>
      <c r="L151" s="199" t="s">
        <v>876</v>
      </c>
      <c r="M151" s="201">
        <v>801.6</v>
      </c>
    </row>
    <row r="152" spans="1:13" ht="12.75">
      <c r="A152" s="170" t="s">
        <v>109</v>
      </c>
      <c r="B152" s="199" t="s">
        <v>226</v>
      </c>
      <c r="C152" s="199" t="s">
        <v>863</v>
      </c>
      <c r="D152" s="200">
        <v>7602</v>
      </c>
      <c r="E152" s="199" t="s">
        <v>485</v>
      </c>
      <c r="F152" s="199" t="s">
        <v>613</v>
      </c>
      <c r="G152" s="199" t="s">
        <v>613</v>
      </c>
      <c r="H152" s="199" t="s">
        <v>486</v>
      </c>
      <c r="I152" s="199" t="s">
        <v>1102</v>
      </c>
      <c r="J152" s="199" t="s">
        <v>1529</v>
      </c>
      <c r="K152" s="170" t="s">
        <v>816</v>
      </c>
      <c r="L152" s="199" t="s">
        <v>876</v>
      </c>
      <c r="M152" s="201">
        <v>890.6</v>
      </c>
    </row>
    <row r="153" spans="1:13" ht="12.75">
      <c r="A153" s="170" t="s">
        <v>110</v>
      </c>
      <c r="B153" s="199" t="s">
        <v>227</v>
      </c>
      <c r="C153" s="199" t="s">
        <v>863</v>
      </c>
      <c r="D153" s="200">
        <v>7602</v>
      </c>
      <c r="E153" s="199" t="s">
        <v>485</v>
      </c>
      <c r="F153" s="199" t="s">
        <v>613</v>
      </c>
      <c r="G153" s="199" t="s">
        <v>613</v>
      </c>
      <c r="H153" s="199" t="s">
        <v>486</v>
      </c>
      <c r="I153" s="199" t="s">
        <v>1102</v>
      </c>
      <c r="J153" s="199" t="s">
        <v>1529</v>
      </c>
      <c r="K153" s="170" t="s">
        <v>223</v>
      </c>
      <c r="L153" s="199" t="s">
        <v>876</v>
      </c>
      <c r="M153" s="201">
        <v>801.6</v>
      </c>
    </row>
    <row r="154" spans="1:13" ht="12.75">
      <c r="A154" s="199" t="s">
        <v>469</v>
      </c>
      <c r="B154" s="199" t="s">
        <v>528</v>
      </c>
      <c r="C154" s="199" t="s">
        <v>863</v>
      </c>
      <c r="D154" s="200">
        <v>7602</v>
      </c>
      <c r="E154" s="199" t="s">
        <v>485</v>
      </c>
      <c r="F154" s="199" t="s">
        <v>613</v>
      </c>
      <c r="G154" s="199" t="s">
        <v>613</v>
      </c>
      <c r="H154" s="199" t="s">
        <v>486</v>
      </c>
      <c r="I154" s="199" t="s">
        <v>1161</v>
      </c>
      <c r="J154" s="199" t="s">
        <v>1540</v>
      </c>
      <c r="K154" s="199" t="s">
        <v>817</v>
      </c>
      <c r="L154" s="199" t="s">
        <v>891</v>
      </c>
      <c r="M154" s="201">
        <v>1421.4</v>
      </c>
    </row>
    <row r="155" spans="1:13" ht="12.75">
      <c r="A155" s="170" t="s">
        <v>111</v>
      </c>
      <c r="B155" s="199" t="s">
        <v>224</v>
      </c>
      <c r="C155" s="199" t="s">
        <v>863</v>
      </c>
      <c r="D155" s="200">
        <v>7602</v>
      </c>
      <c r="E155" s="199" t="s">
        <v>485</v>
      </c>
      <c r="F155" s="199" t="s">
        <v>613</v>
      </c>
      <c r="G155" s="199" t="s">
        <v>613</v>
      </c>
      <c r="H155" s="199" t="s">
        <v>486</v>
      </c>
      <c r="I155" s="199" t="s">
        <v>1161</v>
      </c>
      <c r="J155" s="199" t="s">
        <v>1540</v>
      </c>
      <c r="K155" s="170" t="s">
        <v>816</v>
      </c>
      <c r="L155" s="199" t="s">
        <v>891</v>
      </c>
      <c r="M155" s="201">
        <v>1579.4</v>
      </c>
    </row>
    <row r="156" spans="1:13" ht="12.75">
      <c r="A156" s="170" t="s">
        <v>112</v>
      </c>
      <c r="B156" s="199" t="s">
        <v>225</v>
      </c>
      <c r="C156" s="199" t="s">
        <v>863</v>
      </c>
      <c r="D156" s="200">
        <v>7602</v>
      </c>
      <c r="E156" s="199" t="s">
        <v>485</v>
      </c>
      <c r="F156" s="199" t="s">
        <v>613</v>
      </c>
      <c r="G156" s="199" t="s">
        <v>613</v>
      </c>
      <c r="H156" s="199" t="s">
        <v>486</v>
      </c>
      <c r="I156" s="199" t="s">
        <v>1161</v>
      </c>
      <c r="J156" s="199" t="s">
        <v>1540</v>
      </c>
      <c r="K156" s="170" t="s">
        <v>223</v>
      </c>
      <c r="L156" s="199" t="s">
        <v>891</v>
      </c>
      <c r="M156" s="201">
        <v>1421.4</v>
      </c>
    </row>
    <row r="157" spans="1:13" ht="12.75">
      <c r="A157" s="199" t="s">
        <v>470</v>
      </c>
      <c r="B157" s="199" t="s">
        <v>525</v>
      </c>
      <c r="C157" s="199" t="s">
        <v>863</v>
      </c>
      <c r="D157" s="200">
        <v>7602</v>
      </c>
      <c r="E157" s="199" t="s">
        <v>485</v>
      </c>
      <c r="F157" s="199" t="s">
        <v>613</v>
      </c>
      <c r="G157" s="199" t="s">
        <v>613</v>
      </c>
      <c r="H157" s="199" t="s">
        <v>486</v>
      </c>
      <c r="I157" s="199" t="s">
        <v>1161</v>
      </c>
      <c r="J157" s="199" t="s">
        <v>1540</v>
      </c>
      <c r="K157" s="199" t="s">
        <v>817</v>
      </c>
      <c r="L157" s="199" t="s">
        <v>876</v>
      </c>
      <c r="M157" s="201">
        <v>748.1</v>
      </c>
    </row>
    <row r="158" spans="1:13" ht="12.75">
      <c r="A158" s="170" t="s">
        <v>113</v>
      </c>
      <c r="B158" s="199" t="s">
        <v>226</v>
      </c>
      <c r="C158" s="199" t="s">
        <v>863</v>
      </c>
      <c r="D158" s="200">
        <v>7602</v>
      </c>
      <c r="E158" s="199" t="s">
        <v>485</v>
      </c>
      <c r="F158" s="199" t="s">
        <v>613</v>
      </c>
      <c r="G158" s="199" t="s">
        <v>613</v>
      </c>
      <c r="H158" s="199" t="s">
        <v>486</v>
      </c>
      <c r="I158" s="199" t="s">
        <v>1161</v>
      </c>
      <c r="J158" s="199" t="s">
        <v>1540</v>
      </c>
      <c r="K158" s="170" t="s">
        <v>816</v>
      </c>
      <c r="L158" s="199" t="s">
        <v>876</v>
      </c>
      <c r="M158" s="201">
        <v>831.2</v>
      </c>
    </row>
    <row r="159" spans="1:13" ht="12.75">
      <c r="A159" s="170" t="s">
        <v>114</v>
      </c>
      <c r="B159" s="199" t="s">
        <v>227</v>
      </c>
      <c r="C159" s="199" t="s">
        <v>863</v>
      </c>
      <c r="D159" s="200">
        <v>7602</v>
      </c>
      <c r="E159" s="199" t="s">
        <v>485</v>
      </c>
      <c r="F159" s="199" t="s">
        <v>613</v>
      </c>
      <c r="G159" s="199" t="s">
        <v>613</v>
      </c>
      <c r="H159" s="199" t="s">
        <v>486</v>
      </c>
      <c r="I159" s="199" t="s">
        <v>1161</v>
      </c>
      <c r="J159" s="199" t="s">
        <v>1540</v>
      </c>
      <c r="K159" s="170" t="s">
        <v>223</v>
      </c>
      <c r="L159" s="199" t="s">
        <v>876</v>
      </c>
      <c r="M159" s="201">
        <v>748.1</v>
      </c>
    </row>
    <row r="160" spans="1:13" ht="12.75">
      <c r="A160" s="199" t="s">
        <v>495</v>
      </c>
      <c r="B160" s="199" t="s">
        <v>528</v>
      </c>
      <c r="C160" s="199" t="s">
        <v>863</v>
      </c>
      <c r="D160" s="200">
        <v>7602</v>
      </c>
      <c r="E160" s="199" t="s">
        <v>485</v>
      </c>
      <c r="F160" s="199" t="s">
        <v>613</v>
      </c>
      <c r="G160" s="199" t="s">
        <v>613</v>
      </c>
      <c r="H160" s="199" t="s">
        <v>486</v>
      </c>
      <c r="I160" s="199" t="s">
        <v>1220</v>
      </c>
      <c r="J160" s="199" t="s">
        <v>1551</v>
      </c>
      <c r="K160" s="199" t="s">
        <v>817</v>
      </c>
      <c r="L160" s="199" t="s">
        <v>891</v>
      </c>
      <c r="M160" s="201">
        <v>1319.9</v>
      </c>
    </row>
    <row r="161" spans="1:13" ht="12.75">
      <c r="A161" s="170" t="s">
        <v>115</v>
      </c>
      <c r="B161" s="199" t="s">
        <v>224</v>
      </c>
      <c r="C161" s="199" t="s">
        <v>863</v>
      </c>
      <c r="D161" s="200">
        <v>7602</v>
      </c>
      <c r="E161" s="199" t="s">
        <v>485</v>
      </c>
      <c r="F161" s="199" t="s">
        <v>613</v>
      </c>
      <c r="G161" s="199" t="s">
        <v>613</v>
      </c>
      <c r="H161" s="199" t="s">
        <v>486</v>
      </c>
      <c r="I161" s="199" t="s">
        <v>1220</v>
      </c>
      <c r="J161" s="199" t="s">
        <v>1551</v>
      </c>
      <c r="K161" s="170" t="s">
        <v>816</v>
      </c>
      <c r="L161" s="199" t="s">
        <v>891</v>
      </c>
      <c r="M161" s="201">
        <v>1466.6</v>
      </c>
    </row>
    <row r="162" spans="1:13" ht="12.75">
      <c r="A162" s="170" t="s">
        <v>116</v>
      </c>
      <c r="B162" s="199" t="s">
        <v>225</v>
      </c>
      <c r="C162" s="199" t="s">
        <v>863</v>
      </c>
      <c r="D162" s="200">
        <v>7602</v>
      </c>
      <c r="E162" s="199" t="s">
        <v>485</v>
      </c>
      <c r="F162" s="199" t="s">
        <v>613</v>
      </c>
      <c r="G162" s="199" t="s">
        <v>613</v>
      </c>
      <c r="H162" s="199" t="s">
        <v>486</v>
      </c>
      <c r="I162" s="199" t="s">
        <v>1220</v>
      </c>
      <c r="J162" s="199" t="s">
        <v>1551</v>
      </c>
      <c r="K162" s="170" t="s">
        <v>223</v>
      </c>
      <c r="L162" s="199" t="s">
        <v>891</v>
      </c>
      <c r="M162" s="201">
        <v>1319.9</v>
      </c>
    </row>
    <row r="163" spans="1:13" ht="12.75">
      <c r="A163" s="199" t="s">
        <v>510</v>
      </c>
      <c r="B163" s="199" t="s">
        <v>525</v>
      </c>
      <c r="C163" s="199" t="s">
        <v>863</v>
      </c>
      <c r="D163" s="200">
        <v>7602</v>
      </c>
      <c r="E163" s="199" t="s">
        <v>485</v>
      </c>
      <c r="F163" s="199" t="s">
        <v>613</v>
      </c>
      <c r="G163" s="199" t="s">
        <v>613</v>
      </c>
      <c r="H163" s="199" t="s">
        <v>486</v>
      </c>
      <c r="I163" s="199" t="s">
        <v>1220</v>
      </c>
      <c r="J163" s="199" t="s">
        <v>1551</v>
      </c>
      <c r="K163" s="199" t="s">
        <v>817</v>
      </c>
      <c r="L163" s="199" t="s">
        <v>876</v>
      </c>
      <c r="M163" s="201">
        <v>694.7</v>
      </c>
    </row>
    <row r="164" spans="1:13" ht="12.75">
      <c r="A164" s="170" t="s">
        <v>117</v>
      </c>
      <c r="B164" s="199" t="s">
        <v>226</v>
      </c>
      <c r="C164" s="199" t="s">
        <v>863</v>
      </c>
      <c r="D164" s="200">
        <v>7602</v>
      </c>
      <c r="E164" s="199" t="s">
        <v>485</v>
      </c>
      <c r="F164" s="199" t="s">
        <v>613</v>
      </c>
      <c r="G164" s="199" t="s">
        <v>613</v>
      </c>
      <c r="H164" s="199" t="s">
        <v>486</v>
      </c>
      <c r="I164" s="199" t="s">
        <v>1220</v>
      </c>
      <c r="J164" s="199" t="s">
        <v>1551</v>
      </c>
      <c r="K164" s="170" t="s">
        <v>816</v>
      </c>
      <c r="L164" s="199" t="s">
        <v>876</v>
      </c>
      <c r="M164" s="201">
        <v>771.9</v>
      </c>
    </row>
    <row r="165" spans="1:13" ht="12.75">
      <c r="A165" s="170" t="s">
        <v>118</v>
      </c>
      <c r="B165" s="199" t="s">
        <v>227</v>
      </c>
      <c r="C165" s="199" t="s">
        <v>863</v>
      </c>
      <c r="D165" s="200">
        <v>7602</v>
      </c>
      <c r="E165" s="199" t="s">
        <v>485</v>
      </c>
      <c r="F165" s="199" t="s">
        <v>613</v>
      </c>
      <c r="G165" s="199" t="s">
        <v>613</v>
      </c>
      <c r="H165" s="199" t="s">
        <v>486</v>
      </c>
      <c r="I165" s="199" t="s">
        <v>1220</v>
      </c>
      <c r="J165" s="199" t="s">
        <v>1551</v>
      </c>
      <c r="K165" s="170" t="s">
        <v>223</v>
      </c>
      <c r="L165" s="199" t="s">
        <v>876</v>
      </c>
      <c r="M165" s="201">
        <v>694.7</v>
      </c>
    </row>
    <row r="166" spans="1:13" ht="12.75">
      <c r="A166" s="199" t="s">
        <v>496</v>
      </c>
      <c r="B166" s="199" t="s">
        <v>528</v>
      </c>
      <c r="C166" s="199" t="s">
        <v>863</v>
      </c>
      <c r="D166" s="200">
        <v>7602</v>
      </c>
      <c r="E166" s="199" t="s">
        <v>485</v>
      </c>
      <c r="F166" s="199" t="s">
        <v>613</v>
      </c>
      <c r="G166" s="199" t="s">
        <v>613</v>
      </c>
      <c r="H166" s="199" t="s">
        <v>486</v>
      </c>
      <c r="I166" s="199" t="s">
        <v>889</v>
      </c>
      <c r="J166" s="199" t="s">
        <v>1562</v>
      </c>
      <c r="K166" s="199" t="s">
        <v>817</v>
      </c>
      <c r="L166" s="199" t="s">
        <v>891</v>
      </c>
      <c r="M166" s="201">
        <v>1218.4</v>
      </c>
    </row>
    <row r="167" spans="1:13" ht="12.75">
      <c r="A167" s="170" t="s">
        <v>119</v>
      </c>
      <c r="B167" s="199" t="s">
        <v>224</v>
      </c>
      <c r="C167" s="199" t="s">
        <v>863</v>
      </c>
      <c r="D167" s="200">
        <v>7602</v>
      </c>
      <c r="E167" s="199" t="s">
        <v>485</v>
      </c>
      <c r="F167" s="199" t="s">
        <v>613</v>
      </c>
      <c r="G167" s="199" t="s">
        <v>613</v>
      </c>
      <c r="H167" s="199" t="s">
        <v>486</v>
      </c>
      <c r="I167" s="199" t="s">
        <v>889</v>
      </c>
      <c r="J167" s="199" t="s">
        <v>1562</v>
      </c>
      <c r="K167" s="170" t="s">
        <v>816</v>
      </c>
      <c r="L167" s="199" t="s">
        <v>891</v>
      </c>
      <c r="M167" s="201">
        <v>1353.8</v>
      </c>
    </row>
    <row r="168" spans="1:13" ht="12.75">
      <c r="A168" s="170" t="s">
        <v>120</v>
      </c>
      <c r="B168" s="199" t="s">
        <v>225</v>
      </c>
      <c r="C168" s="199" t="s">
        <v>863</v>
      </c>
      <c r="D168" s="200">
        <v>7602</v>
      </c>
      <c r="E168" s="199" t="s">
        <v>485</v>
      </c>
      <c r="F168" s="199" t="s">
        <v>613</v>
      </c>
      <c r="G168" s="199" t="s">
        <v>613</v>
      </c>
      <c r="H168" s="199" t="s">
        <v>486</v>
      </c>
      <c r="I168" s="199" t="s">
        <v>889</v>
      </c>
      <c r="J168" s="199" t="s">
        <v>1562</v>
      </c>
      <c r="K168" s="170" t="s">
        <v>223</v>
      </c>
      <c r="L168" s="199" t="s">
        <v>891</v>
      </c>
      <c r="M168" s="201">
        <v>1218.4</v>
      </c>
    </row>
    <row r="169" spans="1:13" ht="12.75">
      <c r="A169" s="199" t="s">
        <v>511</v>
      </c>
      <c r="B169" s="199" t="s">
        <v>525</v>
      </c>
      <c r="C169" s="199" t="s">
        <v>863</v>
      </c>
      <c r="D169" s="200">
        <v>7602</v>
      </c>
      <c r="E169" s="199" t="s">
        <v>485</v>
      </c>
      <c r="F169" s="199" t="s">
        <v>613</v>
      </c>
      <c r="G169" s="199" t="s">
        <v>613</v>
      </c>
      <c r="H169" s="199" t="s">
        <v>486</v>
      </c>
      <c r="I169" s="199" t="s">
        <v>889</v>
      </c>
      <c r="J169" s="199" t="s">
        <v>1562</v>
      </c>
      <c r="K169" s="199" t="s">
        <v>817</v>
      </c>
      <c r="L169" s="199" t="s">
        <v>876</v>
      </c>
      <c r="M169" s="201">
        <v>641.2</v>
      </c>
    </row>
    <row r="170" spans="1:13" ht="12.75">
      <c r="A170" s="170" t="s">
        <v>121</v>
      </c>
      <c r="B170" s="199" t="s">
        <v>226</v>
      </c>
      <c r="C170" s="199" t="s">
        <v>863</v>
      </c>
      <c r="D170" s="200">
        <v>7602</v>
      </c>
      <c r="E170" s="199" t="s">
        <v>485</v>
      </c>
      <c r="F170" s="199" t="s">
        <v>613</v>
      </c>
      <c r="G170" s="199" t="s">
        <v>613</v>
      </c>
      <c r="H170" s="199" t="s">
        <v>486</v>
      </c>
      <c r="I170" s="199" t="s">
        <v>889</v>
      </c>
      <c r="J170" s="199" t="s">
        <v>1562</v>
      </c>
      <c r="K170" s="170" t="s">
        <v>816</v>
      </c>
      <c r="L170" s="199" t="s">
        <v>876</v>
      </c>
      <c r="M170" s="201">
        <v>712.5</v>
      </c>
    </row>
    <row r="171" spans="1:13" ht="12.75">
      <c r="A171" s="170" t="s">
        <v>122</v>
      </c>
      <c r="B171" s="199" t="s">
        <v>227</v>
      </c>
      <c r="C171" s="199" t="s">
        <v>863</v>
      </c>
      <c r="D171" s="200">
        <v>7602</v>
      </c>
      <c r="E171" s="199" t="s">
        <v>485</v>
      </c>
      <c r="F171" s="199" t="s">
        <v>613</v>
      </c>
      <c r="G171" s="199" t="s">
        <v>613</v>
      </c>
      <c r="H171" s="199" t="s">
        <v>486</v>
      </c>
      <c r="I171" s="199" t="s">
        <v>889</v>
      </c>
      <c r="J171" s="199" t="s">
        <v>1562</v>
      </c>
      <c r="K171" s="170" t="s">
        <v>223</v>
      </c>
      <c r="L171" s="199" t="s">
        <v>876</v>
      </c>
      <c r="M171" s="201">
        <v>641.2</v>
      </c>
    </row>
    <row r="172" spans="1:13" ht="12.75">
      <c r="A172" s="199" t="s">
        <v>497</v>
      </c>
      <c r="B172" s="199" t="s">
        <v>528</v>
      </c>
      <c r="C172" s="199" t="s">
        <v>863</v>
      </c>
      <c r="D172" s="200">
        <v>7602</v>
      </c>
      <c r="E172" s="199" t="s">
        <v>485</v>
      </c>
      <c r="F172" s="199" t="s">
        <v>613</v>
      </c>
      <c r="G172" s="199" t="s">
        <v>613</v>
      </c>
      <c r="H172" s="199" t="s">
        <v>486</v>
      </c>
      <c r="I172" s="199" t="s">
        <v>892</v>
      </c>
      <c r="J172" s="199" t="s">
        <v>1573</v>
      </c>
      <c r="K172" s="199" t="s">
        <v>817</v>
      </c>
      <c r="L172" s="199" t="s">
        <v>891</v>
      </c>
      <c r="M172" s="201">
        <v>1116.8</v>
      </c>
    </row>
    <row r="173" spans="1:13" ht="12.75">
      <c r="A173" s="170" t="s">
        <v>123</v>
      </c>
      <c r="B173" s="199" t="s">
        <v>224</v>
      </c>
      <c r="C173" s="199" t="s">
        <v>863</v>
      </c>
      <c r="D173" s="200">
        <v>7602</v>
      </c>
      <c r="E173" s="199" t="s">
        <v>485</v>
      </c>
      <c r="F173" s="199" t="s">
        <v>613</v>
      </c>
      <c r="G173" s="199" t="s">
        <v>613</v>
      </c>
      <c r="H173" s="199" t="s">
        <v>486</v>
      </c>
      <c r="I173" s="199" t="s">
        <v>892</v>
      </c>
      <c r="J173" s="199" t="s">
        <v>1573</v>
      </c>
      <c r="K173" s="170" t="s">
        <v>816</v>
      </c>
      <c r="L173" s="199" t="s">
        <v>891</v>
      </c>
      <c r="M173" s="201">
        <v>1240.9</v>
      </c>
    </row>
    <row r="174" spans="1:13" ht="12.75">
      <c r="A174" s="170" t="s">
        <v>124</v>
      </c>
      <c r="B174" s="199" t="s">
        <v>225</v>
      </c>
      <c r="C174" s="199" t="s">
        <v>863</v>
      </c>
      <c r="D174" s="200">
        <v>7602</v>
      </c>
      <c r="E174" s="199" t="s">
        <v>485</v>
      </c>
      <c r="F174" s="199" t="s">
        <v>613</v>
      </c>
      <c r="G174" s="199" t="s">
        <v>613</v>
      </c>
      <c r="H174" s="199" t="s">
        <v>486</v>
      </c>
      <c r="I174" s="199" t="s">
        <v>892</v>
      </c>
      <c r="J174" s="199" t="s">
        <v>1573</v>
      </c>
      <c r="K174" s="170" t="s">
        <v>223</v>
      </c>
      <c r="L174" s="199" t="s">
        <v>891</v>
      </c>
      <c r="M174" s="201">
        <v>1116.8</v>
      </c>
    </row>
    <row r="175" spans="1:13" ht="12.75">
      <c r="A175" s="199" t="s">
        <v>512</v>
      </c>
      <c r="B175" s="199" t="s">
        <v>525</v>
      </c>
      <c r="C175" s="199" t="s">
        <v>863</v>
      </c>
      <c r="D175" s="200">
        <v>7602</v>
      </c>
      <c r="E175" s="199" t="s">
        <v>485</v>
      </c>
      <c r="F175" s="199" t="s">
        <v>613</v>
      </c>
      <c r="G175" s="199" t="s">
        <v>613</v>
      </c>
      <c r="H175" s="199" t="s">
        <v>486</v>
      </c>
      <c r="I175" s="199" t="s">
        <v>892</v>
      </c>
      <c r="J175" s="199" t="s">
        <v>1573</v>
      </c>
      <c r="K175" s="199" t="s">
        <v>817</v>
      </c>
      <c r="L175" s="199" t="s">
        <v>876</v>
      </c>
      <c r="M175" s="201">
        <v>587.8</v>
      </c>
    </row>
    <row r="176" spans="1:13" ht="12.75">
      <c r="A176" s="170" t="s">
        <v>125</v>
      </c>
      <c r="B176" s="199" t="s">
        <v>226</v>
      </c>
      <c r="C176" s="199" t="s">
        <v>863</v>
      </c>
      <c r="D176" s="200">
        <v>7602</v>
      </c>
      <c r="E176" s="199" t="s">
        <v>485</v>
      </c>
      <c r="F176" s="199" t="s">
        <v>613</v>
      </c>
      <c r="G176" s="199" t="s">
        <v>613</v>
      </c>
      <c r="H176" s="199" t="s">
        <v>486</v>
      </c>
      <c r="I176" s="199" t="s">
        <v>892</v>
      </c>
      <c r="J176" s="199" t="s">
        <v>1573</v>
      </c>
      <c r="K176" s="170" t="s">
        <v>816</v>
      </c>
      <c r="L176" s="199" t="s">
        <v>876</v>
      </c>
      <c r="M176" s="201">
        <v>653.1</v>
      </c>
    </row>
    <row r="177" spans="1:13" ht="12.75">
      <c r="A177" s="170" t="s">
        <v>126</v>
      </c>
      <c r="B177" s="199" t="s">
        <v>227</v>
      </c>
      <c r="C177" s="199" t="s">
        <v>863</v>
      </c>
      <c r="D177" s="200">
        <v>7602</v>
      </c>
      <c r="E177" s="199" t="s">
        <v>485</v>
      </c>
      <c r="F177" s="199" t="s">
        <v>613</v>
      </c>
      <c r="G177" s="199" t="s">
        <v>613</v>
      </c>
      <c r="H177" s="199" t="s">
        <v>486</v>
      </c>
      <c r="I177" s="199" t="s">
        <v>892</v>
      </c>
      <c r="J177" s="199" t="s">
        <v>1573</v>
      </c>
      <c r="K177" s="170" t="s">
        <v>223</v>
      </c>
      <c r="L177" s="199" t="s">
        <v>876</v>
      </c>
      <c r="M177" s="201">
        <v>587.8</v>
      </c>
    </row>
    <row r="178" spans="1:13" ht="12.75">
      <c r="A178" s="199" t="s">
        <v>498</v>
      </c>
      <c r="B178" s="199" t="s">
        <v>528</v>
      </c>
      <c r="C178" s="199" t="s">
        <v>863</v>
      </c>
      <c r="D178" s="200">
        <v>7602</v>
      </c>
      <c r="E178" s="199" t="s">
        <v>485</v>
      </c>
      <c r="F178" s="199" t="s">
        <v>613</v>
      </c>
      <c r="G178" s="199" t="s">
        <v>613</v>
      </c>
      <c r="H178" s="199" t="s">
        <v>486</v>
      </c>
      <c r="I178" s="199" t="s">
        <v>894</v>
      </c>
      <c r="J178" s="199" t="s">
        <v>1585</v>
      </c>
      <c r="K178" s="199" t="s">
        <v>817</v>
      </c>
      <c r="L178" s="199" t="s">
        <v>891</v>
      </c>
      <c r="M178" s="201">
        <v>1015.3</v>
      </c>
    </row>
    <row r="179" spans="1:13" ht="12.75">
      <c r="A179" s="170" t="s">
        <v>127</v>
      </c>
      <c r="B179" s="199" t="s">
        <v>224</v>
      </c>
      <c r="C179" s="199" t="s">
        <v>863</v>
      </c>
      <c r="D179" s="200">
        <v>7602</v>
      </c>
      <c r="E179" s="199" t="s">
        <v>485</v>
      </c>
      <c r="F179" s="199" t="s">
        <v>613</v>
      </c>
      <c r="G179" s="199" t="s">
        <v>613</v>
      </c>
      <c r="H179" s="199" t="s">
        <v>486</v>
      </c>
      <c r="I179" s="199" t="s">
        <v>894</v>
      </c>
      <c r="J179" s="199" t="s">
        <v>1585</v>
      </c>
      <c r="K179" s="170" t="s">
        <v>816</v>
      </c>
      <c r="L179" s="199" t="s">
        <v>891</v>
      </c>
      <c r="M179" s="201">
        <v>1128.1</v>
      </c>
    </row>
    <row r="180" spans="1:13" ht="12.75">
      <c r="A180" s="170" t="s">
        <v>128</v>
      </c>
      <c r="B180" s="199" t="s">
        <v>225</v>
      </c>
      <c r="C180" s="199" t="s">
        <v>863</v>
      </c>
      <c r="D180" s="200">
        <v>7602</v>
      </c>
      <c r="E180" s="199" t="s">
        <v>485</v>
      </c>
      <c r="F180" s="199" t="s">
        <v>613</v>
      </c>
      <c r="G180" s="199" t="s">
        <v>613</v>
      </c>
      <c r="H180" s="199" t="s">
        <v>486</v>
      </c>
      <c r="I180" s="199" t="s">
        <v>894</v>
      </c>
      <c r="J180" s="199" t="s">
        <v>1585</v>
      </c>
      <c r="K180" s="170" t="s">
        <v>223</v>
      </c>
      <c r="L180" s="199" t="s">
        <v>891</v>
      </c>
      <c r="M180" s="201">
        <v>1015.3</v>
      </c>
    </row>
    <row r="181" spans="1:13" ht="12.75">
      <c r="A181" s="199" t="s">
        <v>513</v>
      </c>
      <c r="B181" s="199" t="s">
        <v>525</v>
      </c>
      <c r="C181" s="199" t="s">
        <v>863</v>
      </c>
      <c r="D181" s="200">
        <v>7602</v>
      </c>
      <c r="E181" s="199" t="s">
        <v>485</v>
      </c>
      <c r="F181" s="199" t="s">
        <v>613</v>
      </c>
      <c r="G181" s="199" t="s">
        <v>613</v>
      </c>
      <c r="H181" s="199" t="s">
        <v>486</v>
      </c>
      <c r="I181" s="199" t="s">
        <v>894</v>
      </c>
      <c r="J181" s="199" t="s">
        <v>1585</v>
      </c>
      <c r="K181" s="199" t="s">
        <v>817</v>
      </c>
      <c r="L181" s="199" t="s">
        <v>876</v>
      </c>
      <c r="M181" s="201">
        <v>534.4</v>
      </c>
    </row>
    <row r="182" spans="1:13" ht="12.75">
      <c r="A182" s="170" t="s">
        <v>129</v>
      </c>
      <c r="B182" s="199" t="s">
        <v>226</v>
      </c>
      <c r="C182" s="199" t="s">
        <v>863</v>
      </c>
      <c r="D182" s="200">
        <v>7602</v>
      </c>
      <c r="E182" s="199" t="s">
        <v>485</v>
      </c>
      <c r="F182" s="199" t="s">
        <v>613</v>
      </c>
      <c r="G182" s="199" t="s">
        <v>613</v>
      </c>
      <c r="H182" s="199" t="s">
        <v>486</v>
      </c>
      <c r="I182" s="199" t="s">
        <v>894</v>
      </c>
      <c r="J182" s="199" t="s">
        <v>1585</v>
      </c>
      <c r="K182" s="170" t="s">
        <v>816</v>
      </c>
      <c r="L182" s="199" t="s">
        <v>876</v>
      </c>
      <c r="M182" s="201">
        <v>593.8</v>
      </c>
    </row>
    <row r="183" spans="1:13" ht="12.75">
      <c r="A183" s="170" t="s">
        <v>130</v>
      </c>
      <c r="B183" s="199" t="s">
        <v>227</v>
      </c>
      <c r="C183" s="199" t="s">
        <v>863</v>
      </c>
      <c r="D183" s="200">
        <v>7602</v>
      </c>
      <c r="E183" s="199" t="s">
        <v>485</v>
      </c>
      <c r="F183" s="199" t="s">
        <v>613</v>
      </c>
      <c r="G183" s="199" t="s">
        <v>613</v>
      </c>
      <c r="H183" s="199" t="s">
        <v>486</v>
      </c>
      <c r="I183" s="199" t="s">
        <v>894</v>
      </c>
      <c r="J183" s="199" t="s">
        <v>1585</v>
      </c>
      <c r="K183" s="170" t="s">
        <v>223</v>
      </c>
      <c r="L183" s="199" t="s">
        <v>876</v>
      </c>
      <c r="M183" s="201">
        <v>534.4</v>
      </c>
    </row>
    <row r="184" spans="1:13" ht="12.75">
      <c r="A184" s="199" t="s">
        <v>499</v>
      </c>
      <c r="B184" s="199" t="s">
        <v>528</v>
      </c>
      <c r="C184" s="199" t="s">
        <v>863</v>
      </c>
      <c r="D184" s="200">
        <v>7602</v>
      </c>
      <c r="E184" s="199" t="s">
        <v>485</v>
      </c>
      <c r="F184" s="199" t="s">
        <v>613</v>
      </c>
      <c r="G184" s="199" t="s">
        <v>613</v>
      </c>
      <c r="H184" s="199" t="s">
        <v>486</v>
      </c>
      <c r="I184" s="199" t="s">
        <v>896</v>
      </c>
      <c r="J184" s="199" t="s">
        <v>1596</v>
      </c>
      <c r="K184" s="199" t="s">
        <v>817</v>
      </c>
      <c r="L184" s="199" t="s">
        <v>891</v>
      </c>
      <c r="M184" s="201">
        <v>913.8</v>
      </c>
    </row>
    <row r="185" spans="1:13" ht="12.75">
      <c r="A185" s="170" t="s">
        <v>131</v>
      </c>
      <c r="B185" s="199" t="s">
        <v>224</v>
      </c>
      <c r="C185" s="199" t="s">
        <v>863</v>
      </c>
      <c r="D185" s="200">
        <v>7602</v>
      </c>
      <c r="E185" s="199" t="s">
        <v>485</v>
      </c>
      <c r="F185" s="199" t="s">
        <v>613</v>
      </c>
      <c r="G185" s="199" t="s">
        <v>613</v>
      </c>
      <c r="H185" s="199" t="s">
        <v>486</v>
      </c>
      <c r="I185" s="199" t="s">
        <v>896</v>
      </c>
      <c r="J185" s="199" t="s">
        <v>1596</v>
      </c>
      <c r="K185" s="170" t="s">
        <v>816</v>
      </c>
      <c r="L185" s="199" t="s">
        <v>891</v>
      </c>
      <c r="M185" s="201">
        <v>1015.3</v>
      </c>
    </row>
    <row r="186" spans="1:13" ht="12.75">
      <c r="A186" s="170" t="s">
        <v>132</v>
      </c>
      <c r="B186" s="199" t="s">
        <v>225</v>
      </c>
      <c r="C186" s="199" t="s">
        <v>863</v>
      </c>
      <c r="D186" s="200">
        <v>7602</v>
      </c>
      <c r="E186" s="199" t="s">
        <v>485</v>
      </c>
      <c r="F186" s="199" t="s">
        <v>613</v>
      </c>
      <c r="G186" s="199" t="s">
        <v>613</v>
      </c>
      <c r="H186" s="199" t="s">
        <v>486</v>
      </c>
      <c r="I186" s="199" t="s">
        <v>896</v>
      </c>
      <c r="J186" s="199" t="s">
        <v>1596</v>
      </c>
      <c r="K186" s="170" t="s">
        <v>223</v>
      </c>
      <c r="L186" s="199" t="s">
        <v>891</v>
      </c>
      <c r="M186" s="201">
        <v>913.8</v>
      </c>
    </row>
    <row r="187" spans="1:13" ht="12.75">
      <c r="A187" s="199" t="s">
        <v>514</v>
      </c>
      <c r="B187" s="199" t="s">
        <v>525</v>
      </c>
      <c r="C187" s="199" t="s">
        <v>863</v>
      </c>
      <c r="D187" s="200">
        <v>7602</v>
      </c>
      <c r="E187" s="199" t="s">
        <v>485</v>
      </c>
      <c r="F187" s="199" t="s">
        <v>613</v>
      </c>
      <c r="G187" s="199" t="s">
        <v>613</v>
      </c>
      <c r="H187" s="199" t="s">
        <v>486</v>
      </c>
      <c r="I187" s="199" t="s">
        <v>896</v>
      </c>
      <c r="J187" s="199" t="s">
        <v>1596</v>
      </c>
      <c r="K187" s="199" t="s">
        <v>817</v>
      </c>
      <c r="L187" s="199" t="s">
        <v>876</v>
      </c>
      <c r="M187" s="201">
        <v>480.9</v>
      </c>
    </row>
    <row r="188" spans="1:13" ht="12.75">
      <c r="A188" s="170" t="s">
        <v>133</v>
      </c>
      <c r="B188" s="199" t="s">
        <v>226</v>
      </c>
      <c r="C188" s="199" t="s">
        <v>863</v>
      </c>
      <c r="D188" s="200">
        <v>7602</v>
      </c>
      <c r="E188" s="199" t="s">
        <v>485</v>
      </c>
      <c r="F188" s="199" t="s">
        <v>613</v>
      </c>
      <c r="G188" s="199" t="s">
        <v>613</v>
      </c>
      <c r="H188" s="199" t="s">
        <v>486</v>
      </c>
      <c r="I188" s="199" t="s">
        <v>896</v>
      </c>
      <c r="J188" s="199" t="s">
        <v>1596</v>
      </c>
      <c r="K188" s="170" t="s">
        <v>816</v>
      </c>
      <c r="L188" s="199" t="s">
        <v>876</v>
      </c>
      <c r="M188" s="201">
        <v>534.4</v>
      </c>
    </row>
    <row r="189" spans="1:13" ht="12.75">
      <c r="A189" s="170" t="s">
        <v>134</v>
      </c>
      <c r="B189" s="199" t="s">
        <v>227</v>
      </c>
      <c r="C189" s="199" t="s">
        <v>863</v>
      </c>
      <c r="D189" s="200">
        <v>7602</v>
      </c>
      <c r="E189" s="199" t="s">
        <v>485</v>
      </c>
      <c r="F189" s="199" t="s">
        <v>613</v>
      </c>
      <c r="G189" s="199" t="s">
        <v>613</v>
      </c>
      <c r="H189" s="199" t="s">
        <v>486</v>
      </c>
      <c r="I189" s="199" t="s">
        <v>896</v>
      </c>
      <c r="J189" s="199" t="s">
        <v>1596</v>
      </c>
      <c r="K189" s="170" t="s">
        <v>223</v>
      </c>
      <c r="L189" s="199" t="s">
        <v>876</v>
      </c>
      <c r="M189" s="201">
        <v>480.9</v>
      </c>
    </row>
    <row r="190" spans="1:13" ht="12.75">
      <c r="A190" s="199" t="s">
        <v>462</v>
      </c>
      <c r="B190" s="199" t="s">
        <v>528</v>
      </c>
      <c r="C190" s="199" t="s">
        <v>863</v>
      </c>
      <c r="D190" s="200">
        <v>7602</v>
      </c>
      <c r="E190" s="199" t="s">
        <v>485</v>
      </c>
      <c r="F190" s="199" t="s">
        <v>613</v>
      </c>
      <c r="G190" s="199" t="s">
        <v>613</v>
      </c>
      <c r="H190" s="199" t="s">
        <v>486</v>
      </c>
      <c r="I190" s="199" t="s">
        <v>898</v>
      </c>
      <c r="J190" s="199" t="s">
        <v>1606</v>
      </c>
      <c r="K190" s="199" t="s">
        <v>817</v>
      </c>
      <c r="L190" s="199" t="s">
        <v>891</v>
      </c>
      <c r="M190" s="201">
        <v>812.2</v>
      </c>
    </row>
    <row r="191" spans="1:13" ht="12.75">
      <c r="A191" s="170" t="s">
        <v>135</v>
      </c>
      <c r="B191" s="199" t="s">
        <v>224</v>
      </c>
      <c r="C191" s="199" t="s">
        <v>863</v>
      </c>
      <c r="D191" s="200">
        <v>7602</v>
      </c>
      <c r="E191" s="199" t="s">
        <v>485</v>
      </c>
      <c r="F191" s="199" t="s">
        <v>613</v>
      </c>
      <c r="G191" s="199" t="s">
        <v>613</v>
      </c>
      <c r="H191" s="199" t="s">
        <v>486</v>
      </c>
      <c r="I191" s="199" t="s">
        <v>898</v>
      </c>
      <c r="J191" s="199" t="s">
        <v>1606</v>
      </c>
      <c r="K191" s="170" t="s">
        <v>816</v>
      </c>
      <c r="L191" s="199" t="s">
        <v>891</v>
      </c>
      <c r="M191" s="201">
        <v>902.5</v>
      </c>
    </row>
    <row r="192" spans="1:13" ht="12.75">
      <c r="A192" s="170" t="s">
        <v>136</v>
      </c>
      <c r="B192" s="199" t="s">
        <v>225</v>
      </c>
      <c r="C192" s="199" t="s">
        <v>863</v>
      </c>
      <c r="D192" s="200">
        <v>7602</v>
      </c>
      <c r="E192" s="199" t="s">
        <v>485</v>
      </c>
      <c r="F192" s="199" t="s">
        <v>613</v>
      </c>
      <c r="G192" s="199" t="s">
        <v>613</v>
      </c>
      <c r="H192" s="199" t="s">
        <v>486</v>
      </c>
      <c r="I192" s="199" t="s">
        <v>898</v>
      </c>
      <c r="J192" s="199" t="s">
        <v>1606</v>
      </c>
      <c r="K192" s="170" t="s">
        <v>223</v>
      </c>
      <c r="L192" s="199" t="s">
        <v>891</v>
      </c>
      <c r="M192" s="201">
        <v>812.2</v>
      </c>
    </row>
    <row r="193" spans="1:13" ht="12.75">
      <c r="A193" s="199" t="s">
        <v>459</v>
      </c>
      <c r="B193" s="199" t="s">
        <v>525</v>
      </c>
      <c r="C193" s="199" t="s">
        <v>863</v>
      </c>
      <c r="D193" s="200">
        <v>7602</v>
      </c>
      <c r="E193" s="199" t="s">
        <v>485</v>
      </c>
      <c r="F193" s="199" t="s">
        <v>613</v>
      </c>
      <c r="G193" s="199" t="s">
        <v>613</v>
      </c>
      <c r="H193" s="199" t="s">
        <v>486</v>
      </c>
      <c r="I193" s="199" t="s">
        <v>898</v>
      </c>
      <c r="J193" s="199" t="s">
        <v>1606</v>
      </c>
      <c r="K193" s="199" t="s">
        <v>817</v>
      </c>
      <c r="L193" s="199" t="s">
        <v>876</v>
      </c>
      <c r="M193" s="201">
        <v>427.5</v>
      </c>
    </row>
    <row r="194" spans="1:13" ht="12.75">
      <c r="A194" s="170" t="s">
        <v>137</v>
      </c>
      <c r="B194" s="199" t="s">
        <v>226</v>
      </c>
      <c r="C194" s="199" t="s">
        <v>863</v>
      </c>
      <c r="D194" s="200">
        <v>7602</v>
      </c>
      <c r="E194" s="199" t="s">
        <v>485</v>
      </c>
      <c r="F194" s="199" t="s">
        <v>613</v>
      </c>
      <c r="G194" s="199" t="s">
        <v>613</v>
      </c>
      <c r="H194" s="199" t="s">
        <v>486</v>
      </c>
      <c r="I194" s="199" t="s">
        <v>898</v>
      </c>
      <c r="J194" s="199" t="s">
        <v>1606</v>
      </c>
      <c r="K194" s="170" t="s">
        <v>816</v>
      </c>
      <c r="L194" s="199" t="s">
        <v>876</v>
      </c>
      <c r="M194" s="201">
        <v>475</v>
      </c>
    </row>
    <row r="195" spans="1:13" ht="12.75">
      <c r="A195" s="170" t="s">
        <v>138</v>
      </c>
      <c r="B195" s="199" t="s">
        <v>227</v>
      </c>
      <c r="C195" s="199" t="s">
        <v>863</v>
      </c>
      <c r="D195" s="200">
        <v>7602</v>
      </c>
      <c r="E195" s="199" t="s">
        <v>485</v>
      </c>
      <c r="F195" s="199" t="s">
        <v>613</v>
      </c>
      <c r="G195" s="199" t="s">
        <v>613</v>
      </c>
      <c r="H195" s="199" t="s">
        <v>486</v>
      </c>
      <c r="I195" s="199" t="s">
        <v>898</v>
      </c>
      <c r="J195" s="199" t="s">
        <v>1606</v>
      </c>
      <c r="K195" s="170" t="s">
        <v>223</v>
      </c>
      <c r="L195" s="199" t="s">
        <v>876</v>
      </c>
      <c r="M195" s="201">
        <v>427.5</v>
      </c>
    </row>
    <row r="196" spans="1:13" ht="12.75">
      <c r="A196" s="170" t="s">
        <v>139</v>
      </c>
      <c r="B196" s="199" t="s">
        <v>529</v>
      </c>
      <c r="C196" s="199" t="s">
        <v>863</v>
      </c>
      <c r="D196" s="200">
        <v>7605</v>
      </c>
      <c r="E196" s="199" t="s">
        <v>487</v>
      </c>
      <c r="F196" s="199" t="s">
        <v>613</v>
      </c>
      <c r="G196" s="199" t="s">
        <v>613</v>
      </c>
      <c r="H196" s="199" t="s">
        <v>486</v>
      </c>
      <c r="I196" s="199" t="s">
        <v>901</v>
      </c>
      <c r="J196" s="199" t="s">
        <v>1509</v>
      </c>
      <c r="K196" s="199" t="s">
        <v>817</v>
      </c>
      <c r="L196" s="199" t="s">
        <v>891</v>
      </c>
      <c r="M196" s="201">
        <v>2650.5</v>
      </c>
    </row>
    <row r="197" spans="1:13" ht="12.75">
      <c r="A197" s="170" t="s">
        <v>140</v>
      </c>
      <c r="B197" s="199" t="s">
        <v>228</v>
      </c>
      <c r="C197" s="199" t="s">
        <v>863</v>
      </c>
      <c r="D197" s="200">
        <v>7605</v>
      </c>
      <c r="E197" s="199" t="s">
        <v>487</v>
      </c>
      <c r="F197" s="199" t="s">
        <v>613</v>
      </c>
      <c r="G197" s="199" t="s">
        <v>613</v>
      </c>
      <c r="H197" s="199" t="s">
        <v>486</v>
      </c>
      <c r="I197" s="199" t="s">
        <v>901</v>
      </c>
      <c r="J197" s="199" t="s">
        <v>1509</v>
      </c>
      <c r="K197" s="170" t="s">
        <v>816</v>
      </c>
      <c r="L197" s="199" t="s">
        <v>891</v>
      </c>
      <c r="M197" s="201">
        <v>2945</v>
      </c>
    </row>
    <row r="198" spans="1:13" ht="12.75">
      <c r="A198" s="170" t="s">
        <v>141</v>
      </c>
      <c r="B198" s="199" t="s">
        <v>229</v>
      </c>
      <c r="C198" s="199" t="s">
        <v>863</v>
      </c>
      <c r="D198" s="200">
        <v>7605</v>
      </c>
      <c r="E198" s="199" t="s">
        <v>487</v>
      </c>
      <c r="F198" s="199" t="s">
        <v>613</v>
      </c>
      <c r="G198" s="199" t="s">
        <v>613</v>
      </c>
      <c r="H198" s="199" t="s">
        <v>486</v>
      </c>
      <c r="I198" s="199" t="s">
        <v>901</v>
      </c>
      <c r="J198" s="199" t="s">
        <v>1509</v>
      </c>
      <c r="K198" s="170" t="s">
        <v>223</v>
      </c>
      <c r="L198" s="199" t="s">
        <v>891</v>
      </c>
      <c r="M198" s="201">
        <v>2650.5</v>
      </c>
    </row>
    <row r="199" spans="1:13" ht="12.75">
      <c r="A199" s="170" t="s">
        <v>142</v>
      </c>
      <c r="B199" s="199" t="s">
        <v>526</v>
      </c>
      <c r="C199" s="199" t="s">
        <v>863</v>
      </c>
      <c r="D199" s="200">
        <v>7605</v>
      </c>
      <c r="E199" s="199" t="s">
        <v>487</v>
      </c>
      <c r="F199" s="199" t="s">
        <v>613</v>
      </c>
      <c r="G199" s="199" t="s">
        <v>613</v>
      </c>
      <c r="H199" s="199" t="s">
        <v>486</v>
      </c>
      <c r="I199" s="199" t="s">
        <v>901</v>
      </c>
      <c r="J199" s="199" t="s">
        <v>1509</v>
      </c>
      <c r="K199" s="199" t="s">
        <v>817</v>
      </c>
      <c r="L199" s="199" t="s">
        <v>876</v>
      </c>
      <c r="M199" s="201">
        <v>1395</v>
      </c>
    </row>
    <row r="200" spans="1:13" ht="12.75">
      <c r="A200" s="170" t="s">
        <v>143</v>
      </c>
      <c r="B200" s="199" t="s">
        <v>230</v>
      </c>
      <c r="C200" s="199" t="s">
        <v>863</v>
      </c>
      <c r="D200" s="200">
        <v>7605</v>
      </c>
      <c r="E200" s="199" t="s">
        <v>487</v>
      </c>
      <c r="F200" s="199" t="s">
        <v>613</v>
      </c>
      <c r="G200" s="199" t="s">
        <v>613</v>
      </c>
      <c r="H200" s="199" t="s">
        <v>486</v>
      </c>
      <c r="I200" s="199" t="s">
        <v>901</v>
      </c>
      <c r="J200" s="199" t="s">
        <v>1509</v>
      </c>
      <c r="K200" s="170" t="s">
        <v>816</v>
      </c>
      <c r="L200" s="199" t="s">
        <v>876</v>
      </c>
      <c r="M200" s="201">
        <v>1550</v>
      </c>
    </row>
    <row r="201" spans="1:13" ht="12.75">
      <c r="A201" s="170" t="s">
        <v>144</v>
      </c>
      <c r="B201" s="199" t="s">
        <v>231</v>
      </c>
      <c r="C201" s="199" t="s">
        <v>863</v>
      </c>
      <c r="D201" s="200">
        <v>7605</v>
      </c>
      <c r="E201" s="199" t="s">
        <v>487</v>
      </c>
      <c r="F201" s="199" t="s">
        <v>613</v>
      </c>
      <c r="G201" s="199" t="s">
        <v>613</v>
      </c>
      <c r="H201" s="199" t="s">
        <v>486</v>
      </c>
      <c r="I201" s="199" t="s">
        <v>901</v>
      </c>
      <c r="J201" s="199" t="s">
        <v>1509</v>
      </c>
      <c r="K201" s="170" t="s">
        <v>223</v>
      </c>
      <c r="L201" s="199" t="s">
        <v>876</v>
      </c>
      <c r="M201" s="201">
        <v>1395</v>
      </c>
    </row>
    <row r="202" spans="1:13" ht="12.75">
      <c r="A202" s="170" t="s">
        <v>145</v>
      </c>
      <c r="B202" s="199" t="s">
        <v>529</v>
      </c>
      <c r="C202" s="199" t="s">
        <v>863</v>
      </c>
      <c r="D202" s="200">
        <v>7605</v>
      </c>
      <c r="E202" s="199" t="s">
        <v>487</v>
      </c>
      <c r="F202" s="199" t="s">
        <v>613</v>
      </c>
      <c r="G202" s="199" t="s">
        <v>613</v>
      </c>
      <c r="H202" s="199" t="s">
        <v>486</v>
      </c>
      <c r="I202" s="199" t="s">
        <v>1102</v>
      </c>
      <c r="J202" s="199" t="s">
        <v>1529</v>
      </c>
      <c r="K202" s="199" t="s">
        <v>817</v>
      </c>
      <c r="L202" s="199" t="s">
        <v>891</v>
      </c>
      <c r="M202" s="201">
        <v>2484.8</v>
      </c>
    </row>
    <row r="203" spans="1:13" ht="12.75">
      <c r="A203" s="170" t="s">
        <v>146</v>
      </c>
      <c r="B203" s="199" t="s">
        <v>228</v>
      </c>
      <c r="C203" s="199" t="s">
        <v>863</v>
      </c>
      <c r="D203" s="200">
        <v>7605</v>
      </c>
      <c r="E203" s="199" t="s">
        <v>487</v>
      </c>
      <c r="F203" s="199" t="s">
        <v>613</v>
      </c>
      <c r="G203" s="199" t="s">
        <v>613</v>
      </c>
      <c r="H203" s="199" t="s">
        <v>486</v>
      </c>
      <c r="I203" s="199" t="s">
        <v>1102</v>
      </c>
      <c r="J203" s="199" t="s">
        <v>1529</v>
      </c>
      <c r="K203" s="170" t="s">
        <v>816</v>
      </c>
      <c r="L203" s="199" t="s">
        <v>891</v>
      </c>
      <c r="M203" s="201">
        <v>2760.9</v>
      </c>
    </row>
    <row r="204" spans="1:13" ht="12.75">
      <c r="A204" s="170" t="s">
        <v>147</v>
      </c>
      <c r="B204" s="199" t="s">
        <v>229</v>
      </c>
      <c r="C204" s="199" t="s">
        <v>863</v>
      </c>
      <c r="D204" s="200">
        <v>7605</v>
      </c>
      <c r="E204" s="199" t="s">
        <v>487</v>
      </c>
      <c r="F204" s="199" t="s">
        <v>613</v>
      </c>
      <c r="G204" s="199" t="s">
        <v>613</v>
      </c>
      <c r="H204" s="199" t="s">
        <v>486</v>
      </c>
      <c r="I204" s="199" t="s">
        <v>1102</v>
      </c>
      <c r="J204" s="199" t="s">
        <v>1529</v>
      </c>
      <c r="K204" s="170" t="s">
        <v>223</v>
      </c>
      <c r="L204" s="199" t="s">
        <v>891</v>
      </c>
      <c r="M204" s="201">
        <v>2484.8</v>
      </c>
    </row>
    <row r="205" spans="1:13" ht="12.75">
      <c r="A205" s="170" t="s">
        <v>148</v>
      </c>
      <c r="B205" s="199" t="s">
        <v>526</v>
      </c>
      <c r="C205" s="199" t="s">
        <v>863</v>
      </c>
      <c r="D205" s="200">
        <v>7605</v>
      </c>
      <c r="E205" s="199" t="s">
        <v>487</v>
      </c>
      <c r="F205" s="199" t="s">
        <v>613</v>
      </c>
      <c r="G205" s="199" t="s">
        <v>613</v>
      </c>
      <c r="H205" s="199" t="s">
        <v>486</v>
      </c>
      <c r="I205" s="199" t="s">
        <v>1102</v>
      </c>
      <c r="J205" s="199" t="s">
        <v>1529</v>
      </c>
      <c r="K205" s="199" t="s">
        <v>817</v>
      </c>
      <c r="L205" s="199" t="s">
        <v>876</v>
      </c>
      <c r="M205" s="201">
        <v>1307.8</v>
      </c>
    </row>
    <row r="206" spans="1:13" ht="12.75">
      <c r="A206" s="170" t="s">
        <v>149</v>
      </c>
      <c r="B206" s="199" t="s">
        <v>230</v>
      </c>
      <c r="C206" s="199" t="s">
        <v>863</v>
      </c>
      <c r="D206" s="200">
        <v>7605</v>
      </c>
      <c r="E206" s="199" t="s">
        <v>487</v>
      </c>
      <c r="F206" s="199" t="s">
        <v>613</v>
      </c>
      <c r="G206" s="199" t="s">
        <v>613</v>
      </c>
      <c r="H206" s="199" t="s">
        <v>486</v>
      </c>
      <c r="I206" s="199" t="s">
        <v>1102</v>
      </c>
      <c r="J206" s="199" t="s">
        <v>1529</v>
      </c>
      <c r="K206" s="170" t="s">
        <v>816</v>
      </c>
      <c r="L206" s="199" t="s">
        <v>876</v>
      </c>
      <c r="M206" s="201">
        <v>1453.1</v>
      </c>
    </row>
    <row r="207" spans="1:13" ht="12.75">
      <c r="A207" s="170" t="s">
        <v>150</v>
      </c>
      <c r="B207" s="199" t="s">
        <v>231</v>
      </c>
      <c r="C207" s="199" t="s">
        <v>863</v>
      </c>
      <c r="D207" s="200">
        <v>7605</v>
      </c>
      <c r="E207" s="199" t="s">
        <v>487</v>
      </c>
      <c r="F207" s="199" t="s">
        <v>613</v>
      </c>
      <c r="G207" s="199" t="s">
        <v>613</v>
      </c>
      <c r="H207" s="199" t="s">
        <v>486</v>
      </c>
      <c r="I207" s="199" t="s">
        <v>1102</v>
      </c>
      <c r="J207" s="199" t="s">
        <v>1529</v>
      </c>
      <c r="K207" s="170" t="s">
        <v>223</v>
      </c>
      <c r="L207" s="199" t="s">
        <v>876</v>
      </c>
      <c r="M207" s="201">
        <v>1307.8</v>
      </c>
    </row>
    <row r="208" spans="1:13" ht="12.75">
      <c r="A208" s="170" t="s">
        <v>151</v>
      </c>
      <c r="B208" s="199" t="s">
        <v>529</v>
      </c>
      <c r="C208" s="199" t="s">
        <v>863</v>
      </c>
      <c r="D208" s="200">
        <v>7605</v>
      </c>
      <c r="E208" s="199" t="s">
        <v>487</v>
      </c>
      <c r="F208" s="199" t="s">
        <v>613</v>
      </c>
      <c r="G208" s="199" t="s">
        <v>613</v>
      </c>
      <c r="H208" s="199" t="s">
        <v>486</v>
      </c>
      <c r="I208" s="199" t="s">
        <v>1161</v>
      </c>
      <c r="J208" s="199" t="s">
        <v>1540</v>
      </c>
      <c r="K208" s="199" t="s">
        <v>817</v>
      </c>
      <c r="L208" s="199" t="s">
        <v>891</v>
      </c>
      <c r="M208" s="201">
        <v>2319.2</v>
      </c>
    </row>
    <row r="209" spans="1:13" ht="12.75">
      <c r="A209" s="170" t="s">
        <v>152</v>
      </c>
      <c r="B209" s="199" t="s">
        <v>228</v>
      </c>
      <c r="C209" s="199" t="s">
        <v>863</v>
      </c>
      <c r="D209" s="200">
        <v>7605</v>
      </c>
      <c r="E209" s="199" t="s">
        <v>487</v>
      </c>
      <c r="F209" s="199" t="s">
        <v>613</v>
      </c>
      <c r="G209" s="199" t="s">
        <v>613</v>
      </c>
      <c r="H209" s="199" t="s">
        <v>486</v>
      </c>
      <c r="I209" s="199" t="s">
        <v>1161</v>
      </c>
      <c r="J209" s="199" t="s">
        <v>1540</v>
      </c>
      <c r="K209" s="170" t="s">
        <v>816</v>
      </c>
      <c r="L209" s="199" t="s">
        <v>891</v>
      </c>
      <c r="M209" s="201">
        <v>2576.9</v>
      </c>
    </row>
    <row r="210" spans="1:13" ht="12.75">
      <c r="A210" s="170" t="s">
        <v>153</v>
      </c>
      <c r="B210" s="199" t="s">
        <v>229</v>
      </c>
      <c r="C210" s="199" t="s">
        <v>863</v>
      </c>
      <c r="D210" s="200">
        <v>7605</v>
      </c>
      <c r="E210" s="199" t="s">
        <v>487</v>
      </c>
      <c r="F210" s="199" t="s">
        <v>613</v>
      </c>
      <c r="G210" s="199" t="s">
        <v>613</v>
      </c>
      <c r="H210" s="199" t="s">
        <v>486</v>
      </c>
      <c r="I210" s="199" t="s">
        <v>1161</v>
      </c>
      <c r="J210" s="199" t="s">
        <v>1540</v>
      </c>
      <c r="K210" s="170" t="s">
        <v>223</v>
      </c>
      <c r="L210" s="199" t="s">
        <v>891</v>
      </c>
      <c r="M210" s="201">
        <v>2319.2</v>
      </c>
    </row>
    <row r="211" spans="1:13" ht="12.75">
      <c r="A211" s="170" t="s">
        <v>154</v>
      </c>
      <c r="B211" s="199" t="s">
        <v>526</v>
      </c>
      <c r="C211" s="199" t="s">
        <v>863</v>
      </c>
      <c r="D211" s="200">
        <v>7605</v>
      </c>
      <c r="E211" s="199" t="s">
        <v>487</v>
      </c>
      <c r="F211" s="199" t="s">
        <v>613</v>
      </c>
      <c r="G211" s="199" t="s">
        <v>613</v>
      </c>
      <c r="H211" s="199" t="s">
        <v>486</v>
      </c>
      <c r="I211" s="199" t="s">
        <v>1161</v>
      </c>
      <c r="J211" s="199" t="s">
        <v>1540</v>
      </c>
      <c r="K211" s="199" t="s">
        <v>817</v>
      </c>
      <c r="L211" s="199" t="s">
        <v>876</v>
      </c>
      <c r="M211" s="201">
        <v>1220.6</v>
      </c>
    </row>
    <row r="212" spans="1:13" ht="12.75">
      <c r="A212" s="170" t="s">
        <v>155</v>
      </c>
      <c r="B212" s="199" t="s">
        <v>230</v>
      </c>
      <c r="C212" s="199" t="s">
        <v>863</v>
      </c>
      <c r="D212" s="200">
        <v>7605</v>
      </c>
      <c r="E212" s="199" t="s">
        <v>487</v>
      </c>
      <c r="F212" s="199" t="s">
        <v>613</v>
      </c>
      <c r="G212" s="199" t="s">
        <v>613</v>
      </c>
      <c r="H212" s="199" t="s">
        <v>486</v>
      </c>
      <c r="I212" s="199" t="s">
        <v>1161</v>
      </c>
      <c r="J212" s="199" t="s">
        <v>1540</v>
      </c>
      <c r="K212" s="170" t="s">
        <v>816</v>
      </c>
      <c r="L212" s="199" t="s">
        <v>876</v>
      </c>
      <c r="M212" s="201">
        <v>1356.2</v>
      </c>
    </row>
    <row r="213" spans="1:13" ht="12.75">
      <c r="A213" s="170" t="s">
        <v>156</v>
      </c>
      <c r="B213" s="199" t="s">
        <v>231</v>
      </c>
      <c r="C213" s="199" t="s">
        <v>863</v>
      </c>
      <c r="D213" s="200">
        <v>7605</v>
      </c>
      <c r="E213" s="199" t="s">
        <v>487</v>
      </c>
      <c r="F213" s="199" t="s">
        <v>613</v>
      </c>
      <c r="G213" s="199" t="s">
        <v>613</v>
      </c>
      <c r="H213" s="199" t="s">
        <v>486</v>
      </c>
      <c r="I213" s="199" t="s">
        <v>1161</v>
      </c>
      <c r="J213" s="199" t="s">
        <v>1540</v>
      </c>
      <c r="K213" s="170" t="s">
        <v>223</v>
      </c>
      <c r="L213" s="199" t="s">
        <v>876</v>
      </c>
      <c r="M213" s="201">
        <v>1220.6</v>
      </c>
    </row>
    <row r="214" spans="1:13" ht="12.75">
      <c r="A214" s="199" t="s">
        <v>500</v>
      </c>
      <c r="B214" s="199" t="s">
        <v>529</v>
      </c>
      <c r="C214" s="199" t="s">
        <v>863</v>
      </c>
      <c r="D214" s="200">
        <v>7605</v>
      </c>
      <c r="E214" s="199" t="s">
        <v>487</v>
      </c>
      <c r="F214" s="199" t="s">
        <v>613</v>
      </c>
      <c r="G214" s="199" t="s">
        <v>613</v>
      </c>
      <c r="H214" s="199" t="s">
        <v>486</v>
      </c>
      <c r="I214" s="199" t="s">
        <v>1220</v>
      </c>
      <c r="J214" s="199" t="s">
        <v>1551</v>
      </c>
      <c r="K214" s="199" t="s">
        <v>817</v>
      </c>
      <c r="L214" s="199" t="s">
        <v>891</v>
      </c>
      <c r="M214" s="201">
        <v>2153.5</v>
      </c>
    </row>
    <row r="215" spans="1:13" ht="12.75">
      <c r="A215" s="170" t="s">
        <v>157</v>
      </c>
      <c r="B215" s="199" t="s">
        <v>228</v>
      </c>
      <c r="C215" s="199" t="s">
        <v>863</v>
      </c>
      <c r="D215" s="200">
        <v>7605</v>
      </c>
      <c r="E215" s="199" t="s">
        <v>487</v>
      </c>
      <c r="F215" s="199" t="s">
        <v>613</v>
      </c>
      <c r="G215" s="199" t="s">
        <v>613</v>
      </c>
      <c r="H215" s="199" t="s">
        <v>486</v>
      </c>
      <c r="I215" s="199" t="s">
        <v>1220</v>
      </c>
      <c r="J215" s="199" t="s">
        <v>1551</v>
      </c>
      <c r="K215" s="170" t="s">
        <v>816</v>
      </c>
      <c r="L215" s="199" t="s">
        <v>891</v>
      </c>
      <c r="M215" s="201">
        <v>2392.8</v>
      </c>
    </row>
    <row r="216" spans="1:13" ht="12.75">
      <c r="A216" s="170" t="s">
        <v>158</v>
      </c>
      <c r="B216" s="199" t="s">
        <v>229</v>
      </c>
      <c r="C216" s="199" t="s">
        <v>863</v>
      </c>
      <c r="D216" s="200">
        <v>7605</v>
      </c>
      <c r="E216" s="199" t="s">
        <v>487</v>
      </c>
      <c r="F216" s="199" t="s">
        <v>613</v>
      </c>
      <c r="G216" s="199" t="s">
        <v>613</v>
      </c>
      <c r="H216" s="199" t="s">
        <v>486</v>
      </c>
      <c r="I216" s="199" t="s">
        <v>1220</v>
      </c>
      <c r="J216" s="199" t="s">
        <v>1551</v>
      </c>
      <c r="K216" s="170" t="s">
        <v>223</v>
      </c>
      <c r="L216" s="199" t="s">
        <v>891</v>
      </c>
      <c r="M216" s="201">
        <v>2153.5</v>
      </c>
    </row>
    <row r="217" spans="1:13" ht="12.75">
      <c r="A217" s="199" t="s">
        <v>515</v>
      </c>
      <c r="B217" s="199" t="s">
        <v>526</v>
      </c>
      <c r="C217" s="199" t="s">
        <v>863</v>
      </c>
      <c r="D217" s="200">
        <v>7605</v>
      </c>
      <c r="E217" s="199" t="s">
        <v>487</v>
      </c>
      <c r="F217" s="199" t="s">
        <v>613</v>
      </c>
      <c r="G217" s="199" t="s">
        <v>613</v>
      </c>
      <c r="H217" s="199" t="s">
        <v>486</v>
      </c>
      <c r="I217" s="199" t="s">
        <v>1220</v>
      </c>
      <c r="J217" s="199" t="s">
        <v>1551</v>
      </c>
      <c r="K217" s="199" t="s">
        <v>817</v>
      </c>
      <c r="L217" s="199" t="s">
        <v>876</v>
      </c>
      <c r="M217" s="201">
        <v>1133.4</v>
      </c>
    </row>
    <row r="218" spans="1:13" ht="12.75">
      <c r="A218" s="170" t="s">
        <v>159</v>
      </c>
      <c r="B218" s="199" t="s">
        <v>230</v>
      </c>
      <c r="C218" s="199" t="s">
        <v>863</v>
      </c>
      <c r="D218" s="200">
        <v>7605</v>
      </c>
      <c r="E218" s="199" t="s">
        <v>487</v>
      </c>
      <c r="F218" s="199" t="s">
        <v>613</v>
      </c>
      <c r="G218" s="199" t="s">
        <v>613</v>
      </c>
      <c r="H218" s="199" t="s">
        <v>486</v>
      </c>
      <c r="I218" s="199" t="s">
        <v>1220</v>
      </c>
      <c r="J218" s="199" t="s">
        <v>1551</v>
      </c>
      <c r="K218" s="170" t="s">
        <v>816</v>
      </c>
      <c r="L218" s="199" t="s">
        <v>876</v>
      </c>
      <c r="M218" s="201">
        <v>1259.4</v>
      </c>
    </row>
    <row r="219" spans="1:13" ht="12.75">
      <c r="A219" s="170" t="s">
        <v>160</v>
      </c>
      <c r="B219" s="199" t="s">
        <v>231</v>
      </c>
      <c r="C219" s="199" t="s">
        <v>863</v>
      </c>
      <c r="D219" s="200">
        <v>7605</v>
      </c>
      <c r="E219" s="199" t="s">
        <v>487</v>
      </c>
      <c r="F219" s="199" t="s">
        <v>613</v>
      </c>
      <c r="G219" s="199" t="s">
        <v>613</v>
      </c>
      <c r="H219" s="199" t="s">
        <v>486</v>
      </c>
      <c r="I219" s="199" t="s">
        <v>1220</v>
      </c>
      <c r="J219" s="199" t="s">
        <v>1551</v>
      </c>
      <c r="K219" s="170" t="s">
        <v>223</v>
      </c>
      <c r="L219" s="199" t="s">
        <v>876</v>
      </c>
      <c r="M219" s="201">
        <v>1133.4</v>
      </c>
    </row>
    <row r="220" spans="1:13" ht="12.75">
      <c r="A220" s="199" t="s">
        <v>501</v>
      </c>
      <c r="B220" s="199" t="s">
        <v>529</v>
      </c>
      <c r="C220" s="199" t="s">
        <v>863</v>
      </c>
      <c r="D220" s="200">
        <v>7605</v>
      </c>
      <c r="E220" s="199" t="s">
        <v>487</v>
      </c>
      <c r="F220" s="199" t="s">
        <v>613</v>
      </c>
      <c r="G220" s="199" t="s">
        <v>613</v>
      </c>
      <c r="H220" s="199" t="s">
        <v>486</v>
      </c>
      <c r="I220" s="199" t="s">
        <v>889</v>
      </c>
      <c r="J220" s="199" t="s">
        <v>1562</v>
      </c>
      <c r="K220" s="199" t="s">
        <v>817</v>
      </c>
      <c r="L220" s="199" t="s">
        <v>891</v>
      </c>
      <c r="M220" s="201">
        <v>1987.9</v>
      </c>
    </row>
    <row r="221" spans="1:13" ht="12.75">
      <c r="A221" s="170" t="s">
        <v>161</v>
      </c>
      <c r="B221" s="199" t="s">
        <v>228</v>
      </c>
      <c r="C221" s="199" t="s">
        <v>863</v>
      </c>
      <c r="D221" s="200">
        <v>7605</v>
      </c>
      <c r="E221" s="199" t="s">
        <v>487</v>
      </c>
      <c r="F221" s="199" t="s">
        <v>613</v>
      </c>
      <c r="G221" s="199" t="s">
        <v>613</v>
      </c>
      <c r="H221" s="199" t="s">
        <v>486</v>
      </c>
      <c r="I221" s="199" t="s">
        <v>889</v>
      </c>
      <c r="J221" s="199" t="s">
        <v>1562</v>
      </c>
      <c r="K221" s="170" t="s">
        <v>816</v>
      </c>
      <c r="L221" s="199" t="s">
        <v>891</v>
      </c>
      <c r="M221" s="201">
        <v>2208.8</v>
      </c>
    </row>
    <row r="222" spans="1:13" ht="12.75">
      <c r="A222" s="170" t="s">
        <v>162</v>
      </c>
      <c r="B222" s="199" t="s">
        <v>229</v>
      </c>
      <c r="C222" s="199" t="s">
        <v>863</v>
      </c>
      <c r="D222" s="200">
        <v>7605</v>
      </c>
      <c r="E222" s="199" t="s">
        <v>487</v>
      </c>
      <c r="F222" s="199" t="s">
        <v>613</v>
      </c>
      <c r="G222" s="199" t="s">
        <v>613</v>
      </c>
      <c r="H222" s="199" t="s">
        <v>486</v>
      </c>
      <c r="I222" s="199" t="s">
        <v>889</v>
      </c>
      <c r="J222" s="199" t="s">
        <v>1562</v>
      </c>
      <c r="K222" s="170" t="s">
        <v>223</v>
      </c>
      <c r="L222" s="199" t="s">
        <v>891</v>
      </c>
      <c r="M222" s="201">
        <v>1987.9</v>
      </c>
    </row>
    <row r="223" spans="1:13" ht="12.75">
      <c r="A223" s="199" t="s">
        <v>516</v>
      </c>
      <c r="B223" s="199" t="s">
        <v>526</v>
      </c>
      <c r="C223" s="199" t="s">
        <v>863</v>
      </c>
      <c r="D223" s="200">
        <v>7605</v>
      </c>
      <c r="E223" s="199" t="s">
        <v>487</v>
      </c>
      <c r="F223" s="199" t="s">
        <v>613</v>
      </c>
      <c r="G223" s="199" t="s">
        <v>613</v>
      </c>
      <c r="H223" s="199" t="s">
        <v>486</v>
      </c>
      <c r="I223" s="199" t="s">
        <v>889</v>
      </c>
      <c r="J223" s="199" t="s">
        <v>1562</v>
      </c>
      <c r="K223" s="199" t="s">
        <v>817</v>
      </c>
      <c r="L223" s="199" t="s">
        <v>876</v>
      </c>
      <c r="M223" s="201">
        <v>1046.2</v>
      </c>
    </row>
    <row r="224" spans="1:13" ht="12.75">
      <c r="A224" s="170" t="s">
        <v>163</v>
      </c>
      <c r="B224" s="199" t="s">
        <v>230</v>
      </c>
      <c r="C224" s="199" t="s">
        <v>863</v>
      </c>
      <c r="D224" s="200">
        <v>7605</v>
      </c>
      <c r="E224" s="199" t="s">
        <v>487</v>
      </c>
      <c r="F224" s="199" t="s">
        <v>613</v>
      </c>
      <c r="G224" s="199" t="s">
        <v>613</v>
      </c>
      <c r="H224" s="199" t="s">
        <v>486</v>
      </c>
      <c r="I224" s="199" t="s">
        <v>889</v>
      </c>
      <c r="J224" s="199" t="s">
        <v>1562</v>
      </c>
      <c r="K224" s="170" t="s">
        <v>816</v>
      </c>
      <c r="L224" s="199" t="s">
        <v>876</v>
      </c>
      <c r="M224" s="201">
        <v>1162.5</v>
      </c>
    </row>
    <row r="225" spans="1:13" ht="12.75">
      <c r="A225" s="170" t="s">
        <v>164</v>
      </c>
      <c r="B225" s="199" t="s">
        <v>231</v>
      </c>
      <c r="C225" s="199" t="s">
        <v>863</v>
      </c>
      <c r="D225" s="200">
        <v>7605</v>
      </c>
      <c r="E225" s="199" t="s">
        <v>487</v>
      </c>
      <c r="F225" s="199" t="s">
        <v>613</v>
      </c>
      <c r="G225" s="199" t="s">
        <v>613</v>
      </c>
      <c r="H225" s="199" t="s">
        <v>486</v>
      </c>
      <c r="I225" s="199" t="s">
        <v>889</v>
      </c>
      <c r="J225" s="199" t="s">
        <v>1562</v>
      </c>
      <c r="K225" s="170" t="s">
        <v>223</v>
      </c>
      <c r="L225" s="199" t="s">
        <v>876</v>
      </c>
      <c r="M225" s="201">
        <v>1046.2</v>
      </c>
    </row>
    <row r="226" spans="1:13" ht="12.75">
      <c r="A226" s="199" t="s">
        <v>502</v>
      </c>
      <c r="B226" s="199" t="s">
        <v>529</v>
      </c>
      <c r="C226" s="199" t="s">
        <v>863</v>
      </c>
      <c r="D226" s="200">
        <v>7605</v>
      </c>
      <c r="E226" s="199" t="s">
        <v>487</v>
      </c>
      <c r="F226" s="199" t="s">
        <v>613</v>
      </c>
      <c r="G226" s="199" t="s">
        <v>613</v>
      </c>
      <c r="H226" s="199" t="s">
        <v>486</v>
      </c>
      <c r="I226" s="199" t="s">
        <v>892</v>
      </c>
      <c r="J226" s="199" t="s">
        <v>1573</v>
      </c>
      <c r="K226" s="199" t="s">
        <v>817</v>
      </c>
      <c r="L226" s="199" t="s">
        <v>891</v>
      </c>
      <c r="M226" s="201">
        <v>1822.2</v>
      </c>
    </row>
    <row r="227" spans="1:13" ht="12.75">
      <c r="A227" s="170" t="s">
        <v>165</v>
      </c>
      <c r="B227" s="199" t="s">
        <v>228</v>
      </c>
      <c r="C227" s="199" t="s">
        <v>863</v>
      </c>
      <c r="D227" s="200">
        <v>7605</v>
      </c>
      <c r="E227" s="199" t="s">
        <v>487</v>
      </c>
      <c r="F227" s="199" t="s">
        <v>613</v>
      </c>
      <c r="G227" s="199" t="s">
        <v>613</v>
      </c>
      <c r="H227" s="199" t="s">
        <v>486</v>
      </c>
      <c r="I227" s="199" t="s">
        <v>892</v>
      </c>
      <c r="J227" s="199" t="s">
        <v>1573</v>
      </c>
      <c r="K227" s="170" t="s">
        <v>816</v>
      </c>
      <c r="L227" s="199" t="s">
        <v>891</v>
      </c>
      <c r="M227" s="201">
        <v>2024.7</v>
      </c>
    </row>
    <row r="228" spans="1:13" ht="12.75">
      <c r="A228" s="170" t="s">
        <v>166</v>
      </c>
      <c r="B228" s="199" t="s">
        <v>229</v>
      </c>
      <c r="C228" s="199" t="s">
        <v>863</v>
      </c>
      <c r="D228" s="200">
        <v>7605</v>
      </c>
      <c r="E228" s="199" t="s">
        <v>487</v>
      </c>
      <c r="F228" s="199" t="s">
        <v>613</v>
      </c>
      <c r="G228" s="199" t="s">
        <v>613</v>
      </c>
      <c r="H228" s="199" t="s">
        <v>486</v>
      </c>
      <c r="I228" s="199" t="s">
        <v>892</v>
      </c>
      <c r="J228" s="199" t="s">
        <v>1573</v>
      </c>
      <c r="K228" s="170" t="s">
        <v>223</v>
      </c>
      <c r="L228" s="199" t="s">
        <v>891</v>
      </c>
      <c r="M228" s="201">
        <v>1822.2</v>
      </c>
    </row>
    <row r="229" spans="1:13" ht="12.75">
      <c r="A229" s="199" t="s">
        <v>517</v>
      </c>
      <c r="B229" s="199" t="s">
        <v>526</v>
      </c>
      <c r="C229" s="199" t="s">
        <v>863</v>
      </c>
      <c r="D229" s="200">
        <v>7605</v>
      </c>
      <c r="E229" s="199" t="s">
        <v>487</v>
      </c>
      <c r="F229" s="199" t="s">
        <v>613</v>
      </c>
      <c r="G229" s="199" t="s">
        <v>613</v>
      </c>
      <c r="H229" s="199" t="s">
        <v>486</v>
      </c>
      <c r="I229" s="199" t="s">
        <v>892</v>
      </c>
      <c r="J229" s="199" t="s">
        <v>1573</v>
      </c>
      <c r="K229" s="199" t="s">
        <v>817</v>
      </c>
      <c r="L229" s="199" t="s">
        <v>876</v>
      </c>
      <c r="M229" s="201">
        <v>959.1</v>
      </c>
    </row>
    <row r="230" spans="1:13" ht="12.75">
      <c r="A230" s="170" t="s">
        <v>167</v>
      </c>
      <c r="B230" s="199" t="s">
        <v>230</v>
      </c>
      <c r="C230" s="199" t="s">
        <v>863</v>
      </c>
      <c r="D230" s="200">
        <v>7605</v>
      </c>
      <c r="E230" s="199" t="s">
        <v>487</v>
      </c>
      <c r="F230" s="199" t="s">
        <v>613</v>
      </c>
      <c r="G230" s="199" t="s">
        <v>613</v>
      </c>
      <c r="H230" s="199" t="s">
        <v>486</v>
      </c>
      <c r="I230" s="199" t="s">
        <v>892</v>
      </c>
      <c r="J230" s="199" t="s">
        <v>1573</v>
      </c>
      <c r="K230" s="170" t="s">
        <v>816</v>
      </c>
      <c r="L230" s="199" t="s">
        <v>876</v>
      </c>
      <c r="M230" s="201">
        <v>1065.6</v>
      </c>
    </row>
    <row r="231" spans="1:13" ht="12.75">
      <c r="A231" s="170" t="s">
        <v>168</v>
      </c>
      <c r="B231" s="199" t="s">
        <v>231</v>
      </c>
      <c r="C231" s="199" t="s">
        <v>863</v>
      </c>
      <c r="D231" s="200">
        <v>7605</v>
      </c>
      <c r="E231" s="199" t="s">
        <v>487</v>
      </c>
      <c r="F231" s="199" t="s">
        <v>613</v>
      </c>
      <c r="G231" s="199" t="s">
        <v>613</v>
      </c>
      <c r="H231" s="199" t="s">
        <v>486</v>
      </c>
      <c r="I231" s="199" t="s">
        <v>892</v>
      </c>
      <c r="J231" s="199" t="s">
        <v>1573</v>
      </c>
      <c r="K231" s="170" t="s">
        <v>223</v>
      </c>
      <c r="L231" s="199" t="s">
        <v>876</v>
      </c>
      <c r="M231" s="201">
        <v>959.1</v>
      </c>
    </row>
    <row r="232" spans="1:13" ht="12.75">
      <c r="A232" s="199" t="s">
        <v>503</v>
      </c>
      <c r="B232" s="199" t="s">
        <v>529</v>
      </c>
      <c r="C232" s="199" t="s">
        <v>863</v>
      </c>
      <c r="D232" s="200">
        <v>7605</v>
      </c>
      <c r="E232" s="199" t="s">
        <v>487</v>
      </c>
      <c r="F232" s="199" t="s">
        <v>613</v>
      </c>
      <c r="G232" s="199" t="s">
        <v>613</v>
      </c>
      <c r="H232" s="199" t="s">
        <v>486</v>
      </c>
      <c r="I232" s="199" t="s">
        <v>894</v>
      </c>
      <c r="J232" s="199" t="s">
        <v>1585</v>
      </c>
      <c r="K232" s="199" t="s">
        <v>817</v>
      </c>
      <c r="L232" s="199" t="s">
        <v>891</v>
      </c>
      <c r="M232" s="201">
        <v>1656.6</v>
      </c>
    </row>
    <row r="233" spans="1:13" ht="12.75">
      <c r="A233" s="170" t="s">
        <v>169</v>
      </c>
      <c r="B233" s="199" t="s">
        <v>228</v>
      </c>
      <c r="C233" s="199" t="s">
        <v>863</v>
      </c>
      <c r="D233" s="200">
        <v>7605</v>
      </c>
      <c r="E233" s="199" t="s">
        <v>487</v>
      </c>
      <c r="F233" s="199" t="s">
        <v>613</v>
      </c>
      <c r="G233" s="199" t="s">
        <v>613</v>
      </c>
      <c r="H233" s="199" t="s">
        <v>486</v>
      </c>
      <c r="I233" s="199" t="s">
        <v>894</v>
      </c>
      <c r="J233" s="199" t="s">
        <v>1585</v>
      </c>
      <c r="K233" s="170" t="s">
        <v>816</v>
      </c>
      <c r="L233" s="199" t="s">
        <v>891</v>
      </c>
      <c r="M233" s="201">
        <v>1840.6</v>
      </c>
    </row>
    <row r="234" spans="1:13" ht="12.75">
      <c r="A234" s="170" t="s">
        <v>170</v>
      </c>
      <c r="B234" s="199" t="s">
        <v>229</v>
      </c>
      <c r="C234" s="199" t="s">
        <v>863</v>
      </c>
      <c r="D234" s="200">
        <v>7605</v>
      </c>
      <c r="E234" s="199" t="s">
        <v>487</v>
      </c>
      <c r="F234" s="199" t="s">
        <v>613</v>
      </c>
      <c r="G234" s="199" t="s">
        <v>613</v>
      </c>
      <c r="H234" s="199" t="s">
        <v>486</v>
      </c>
      <c r="I234" s="199" t="s">
        <v>894</v>
      </c>
      <c r="J234" s="199" t="s">
        <v>1585</v>
      </c>
      <c r="K234" s="170" t="s">
        <v>223</v>
      </c>
      <c r="L234" s="199" t="s">
        <v>891</v>
      </c>
      <c r="M234" s="201">
        <v>1656.6</v>
      </c>
    </row>
    <row r="235" spans="1:13" ht="12.75">
      <c r="A235" s="199" t="s">
        <v>518</v>
      </c>
      <c r="B235" s="199" t="s">
        <v>526</v>
      </c>
      <c r="C235" s="199" t="s">
        <v>863</v>
      </c>
      <c r="D235" s="200">
        <v>7605</v>
      </c>
      <c r="E235" s="199" t="s">
        <v>487</v>
      </c>
      <c r="F235" s="199" t="s">
        <v>613</v>
      </c>
      <c r="G235" s="199" t="s">
        <v>613</v>
      </c>
      <c r="H235" s="199" t="s">
        <v>486</v>
      </c>
      <c r="I235" s="199" t="s">
        <v>894</v>
      </c>
      <c r="J235" s="199" t="s">
        <v>1585</v>
      </c>
      <c r="K235" s="199" t="s">
        <v>817</v>
      </c>
      <c r="L235" s="199" t="s">
        <v>876</v>
      </c>
      <c r="M235" s="201">
        <v>871.9</v>
      </c>
    </row>
    <row r="236" spans="1:13" ht="12.75">
      <c r="A236" s="170" t="s">
        <v>171</v>
      </c>
      <c r="B236" s="199" t="s">
        <v>230</v>
      </c>
      <c r="C236" s="199" t="s">
        <v>863</v>
      </c>
      <c r="D236" s="200">
        <v>7605</v>
      </c>
      <c r="E236" s="199" t="s">
        <v>487</v>
      </c>
      <c r="F236" s="199" t="s">
        <v>613</v>
      </c>
      <c r="G236" s="199" t="s">
        <v>613</v>
      </c>
      <c r="H236" s="199" t="s">
        <v>486</v>
      </c>
      <c r="I236" s="199" t="s">
        <v>894</v>
      </c>
      <c r="J236" s="199" t="s">
        <v>1585</v>
      </c>
      <c r="K236" s="170" t="s">
        <v>816</v>
      </c>
      <c r="L236" s="199" t="s">
        <v>876</v>
      </c>
      <c r="M236" s="201">
        <v>968.8</v>
      </c>
    </row>
    <row r="237" spans="1:13" ht="12.75">
      <c r="A237" s="170" t="s">
        <v>172</v>
      </c>
      <c r="B237" s="199" t="s">
        <v>231</v>
      </c>
      <c r="C237" s="199" t="s">
        <v>863</v>
      </c>
      <c r="D237" s="200">
        <v>7605</v>
      </c>
      <c r="E237" s="199" t="s">
        <v>487</v>
      </c>
      <c r="F237" s="199" t="s">
        <v>613</v>
      </c>
      <c r="G237" s="199" t="s">
        <v>613</v>
      </c>
      <c r="H237" s="199" t="s">
        <v>486</v>
      </c>
      <c r="I237" s="199" t="s">
        <v>894</v>
      </c>
      <c r="J237" s="199" t="s">
        <v>1585</v>
      </c>
      <c r="K237" s="170" t="s">
        <v>223</v>
      </c>
      <c r="L237" s="199" t="s">
        <v>876</v>
      </c>
      <c r="M237" s="201">
        <v>871.9</v>
      </c>
    </row>
    <row r="238" spans="1:13" ht="12.75">
      <c r="A238" s="199" t="s">
        <v>504</v>
      </c>
      <c r="B238" s="199" t="s">
        <v>529</v>
      </c>
      <c r="C238" s="199" t="s">
        <v>863</v>
      </c>
      <c r="D238" s="200">
        <v>7605</v>
      </c>
      <c r="E238" s="199" t="s">
        <v>487</v>
      </c>
      <c r="F238" s="199" t="s">
        <v>613</v>
      </c>
      <c r="G238" s="199" t="s">
        <v>613</v>
      </c>
      <c r="H238" s="199" t="s">
        <v>486</v>
      </c>
      <c r="I238" s="199" t="s">
        <v>896</v>
      </c>
      <c r="J238" s="199" t="s">
        <v>1596</v>
      </c>
      <c r="K238" s="199" t="s">
        <v>817</v>
      </c>
      <c r="L238" s="199" t="s">
        <v>891</v>
      </c>
      <c r="M238" s="201">
        <v>1490.9</v>
      </c>
    </row>
    <row r="239" spans="1:13" ht="12.75">
      <c r="A239" s="170" t="s">
        <v>173</v>
      </c>
      <c r="B239" s="199" t="s">
        <v>228</v>
      </c>
      <c r="C239" s="199" t="s">
        <v>863</v>
      </c>
      <c r="D239" s="200">
        <v>7605</v>
      </c>
      <c r="E239" s="199" t="s">
        <v>487</v>
      </c>
      <c r="F239" s="199" t="s">
        <v>613</v>
      </c>
      <c r="G239" s="199" t="s">
        <v>613</v>
      </c>
      <c r="H239" s="199" t="s">
        <v>486</v>
      </c>
      <c r="I239" s="199" t="s">
        <v>896</v>
      </c>
      <c r="J239" s="199" t="s">
        <v>1596</v>
      </c>
      <c r="K239" s="170" t="s">
        <v>816</v>
      </c>
      <c r="L239" s="199" t="s">
        <v>891</v>
      </c>
      <c r="M239" s="201">
        <v>1656.6</v>
      </c>
    </row>
    <row r="240" spans="1:13" ht="12.75">
      <c r="A240" s="170" t="s">
        <v>174</v>
      </c>
      <c r="B240" s="199" t="s">
        <v>229</v>
      </c>
      <c r="C240" s="199" t="s">
        <v>863</v>
      </c>
      <c r="D240" s="200">
        <v>7605</v>
      </c>
      <c r="E240" s="199" t="s">
        <v>487</v>
      </c>
      <c r="F240" s="199" t="s">
        <v>613</v>
      </c>
      <c r="G240" s="199" t="s">
        <v>613</v>
      </c>
      <c r="H240" s="199" t="s">
        <v>486</v>
      </c>
      <c r="I240" s="199" t="s">
        <v>896</v>
      </c>
      <c r="J240" s="199" t="s">
        <v>1596</v>
      </c>
      <c r="K240" s="170" t="s">
        <v>223</v>
      </c>
      <c r="L240" s="199" t="s">
        <v>891</v>
      </c>
      <c r="M240" s="201">
        <v>1490.9</v>
      </c>
    </row>
    <row r="241" spans="1:13" ht="12.75">
      <c r="A241" s="199" t="s">
        <v>519</v>
      </c>
      <c r="B241" s="199" t="s">
        <v>526</v>
      </c>
      <c r="C241" s="199" t="s">
        <v>863</v>
      </c>
      <c r="D241" s="200">
        <v>7605</v>
      </c>
      <c r="E241" s="199" t="s">
        <v>487</v>
      </c>
      <c r="F241" s="199" t="s">
        <v>613</v>
      </c>
      <c r="G241" s="199" t="s">
        <v>613</v>
      </c>
      <c r="H241" s="199" t="s">
        <v>486</v>
      </c>
      <c r="I241" s="199" t="s">
        <v>896</v>
      </c>
      <c r="J241" s="199" t="s">
        <v>1596</v>
      </c>
      <c r="K241" s="199" t="s">
        <v>817</v>
      </c>
      <c r="L241" s="199" t="s">
        <v>876</v>
      </c>
      <c r="M241" s="201">
        <v>784.7</v>
      </c>
    </row>
    <row r="242" spans="1:13" ht="12.75">
      <c r="A242" s="170" t="s">
        <v>175</v>
      </c>
      <c r="B242" s="199" t="s">
        <v>230</v>
      </c>
      <c r="C242" s="199" t="s">
        <v>863</v>
      </c>
      <c r="D242" s="200">
        <v>7605</v>
      </c>
      <c r="E242" s="199" t="s">
        <v>487</v>
      </c>
      <c r="F242" s="199" t="s">
        <v>613</v>
      </c>
      <c r="G242" s="199" t="s">
        <v>613</v>
      </c>
      <c r="H242" s="199" t="s">
        <v>486</v>
      </c>
      <c r="I242" s="199" t="s">
        <v>896</v>
      </c>
      <c r="J242" s="199" t="s">
        <v>1596</v>
      </c>
      <c r="K242" s="170" t="s">
        <v>816</v>
      </c>
      <c r="L242" s="199" t="s">
        <v>876</v>
      </c>
      <c r="M242" s="201">
        <v>871.9</v>
      </c>
    </row>
    <row r="243" spans="1:13" ht="12.75">
      <c r="A243" s="170" t="s">
        <v>176</v>
      </c>
      <c r="B243" s="199" t="s">
        <v>231</v>
      </c>
      <c r="C243" s="199" t="s">
        <v>863</v>
      </c>
      <c r="D243" s="200">
        <v>7605</v>
      </c>
      <c r="E243" s="199" t="s">
        <v>487</v>
      </c>
      <c r="F243" s="199" t="s">
        <v>613</v>
      </c>
      <c r="G243" s="199" t="s">
        <v>613</v>
      </c>
      <c r="H243" s="199" t="s">
        <v>486</v>
      </c>
      <c r="I243" s="199" t="s">
        <v>896</v>
      </c>
      <c r="J243" s="199" t="s">
        <v>1596</v>
      </c>
      <c r="K243" s="170" t="s">
        <v>223</v>
      </c>
      <c r="L243" s="199" t="s">
        <v>876</v>
      </c>
      <c r="M243" s="201">
        <v>784.7</v>
      </c>
    </row>
    <row r="244" spans="1:13" ht="12.75">
      <c r="A244" s="199" t="s">
        <v>463</v>
      </c>
      <c r="B244" s="199" t="s">
        <v>529</v>
      </c>
      <c r="C244" s="199" t="s">
        <v>863</v>
      </c>
      <c r="D244" s="200">
        <v>7605</v>
      </c>
      <c r="E244" s="199" t="s">
        <v>487</v>
      </c>
      <c r="F244" s="199" t="s">
        <v>613</v>
      </c>
      <c r="G244" s="199" t="s">
        <v>613</v>
      </c>
      <c r="H244" s="199" t="s">
        <v>486</v>
      </c>
      <c r="I244" s="199" t="s">
        <v>898</v>
      </c>
      <c r="J244" s="199" t="s">
        <v>1606</v>
      </c>
      <c r="K244" s="199" t="s">
        <v>817</v>
      </c>
      <c r="L244" s="199" t="s">
        <v>891</v>
      </c>
      <c r="M244" s="201">
        <v>1325.2</v>
      </c>
    </row>
    <row r="245" spans="1:13" ht="12.75">
      <c r="A245" s="170" t="s">
        <v>177</v>
      </c>
      <c r="B245" s="199" t="s">
        <v>228</v>
      </c>
      <c r="C245" s="199" t="s">
        <v>863</v>
      </c>
      <c r="D245" s="200">
        <v>7605</v>
      </c>
      <c r="E245" s="199" t="s">
        <v>487</v>
      </c>
      <c r="F245" s="199" t="s">
        <v>613</v>
      </c>
      <c r="G245" s="199" t="s">
        <v>613</v>
      </c>
      <c r="H245" s="199" t="s">
        <v>486</v>
      </c>
      <c r="I245" s="199" t="s">
        <v>898</v>
      </c>
      <c r="J245" s="199" t="s">
        <v>1606</v>
      </c>
      <c r="K245" s="170" t="s">
        <v>816</v>
      </c>
      <c r="L245" s="199" t="s">
        <v>891</v>
      </c>
      <c r="M245" s="201">
        <v>1472.5</v>
      </c>
    </row>
    <row r="246" spans="1:13" ht="12.75">
      <c r="A246" s="170" t="s">
        <v>178</v>
      </c>
      <c r="B246" s="199" t="s">
        <v>229</v>
      </c>
      <c r="C246" s="199" t="s">
        <v>863</v>
      </c>
      <c r="D246" s="200">
        <v>7605</v>
      </c>
      <c r="E246" s="199" t="s">
        <v>487</v>
      </c>
      <c r="F246" s="199" t="s">
        <v>613</v>
      </c>
      <c r="G246" s="199" t="s">
        <v>613</v>
      </c>
      <c r="H246" s="199" t="s">
        <v>486</v>
      </c>
      <c r="I246" s="199" t="s">
        <v>898</v>
      </c>
      <c r="J246" s="199" t="s">
        <v>1606</v>
      </c>
      <c r="K246" s="170" t="s">
        <v>223</v>
      </c>
      <c r="L246" s="199" t="s">
        <v>891</v>
      </c>
      <c r="M246" s="201">
        <v>1325.2</v>
      </c>
    </row>
    <row r="247" spans="1:13" ht="12.75">
      <c r="A247" s="199" t="s">
        <v>460</v>
      </c>
      <c r="B247" s="199" t="s">
        <v>526</v>
      </c>
      <c r="C247" s="199" t="s">
        <v>863</v>
      </c>
      <c r="D247" s="200">
        <v>7605</v>
      </c>
      <c r="E247" s="199" t="s">
        <v>487</v>
      </c>
      <c r="F247" s="199" t="s">
        <v>613</v>
      </c>
      <c r="G247" s="199" t="s">
        <v>613</v>
      </c>
      <c r="H247" s="199" t="s">
        <v>486</v>
      </c>
      <c r="I247" s="199" t="s">
        <v>898</v>
      </c>
      <c r="J247" s="199" t="s">
        <v>1606</v>
      </c>
      <c r="K247" s="199" t="s">
        <v>817</v>
      </c>
      <c r="L247" s="199" t="s">
        <v>876</v>
      </c>
      <c r="M247" s="201">
        <v>697.5</v>
      </c>
    </row>
    <row r="248" spans="1:13" ht="12.75">
      <c r="A248" s="170" t="s">
        <v>179</v>
      </c>
      <c r="B248" s="199" t="s">
        <v>230</v>
      </c>
      <c r="C248" s="199" t="s">
        <v>863</v>
      </c>
      <c r="D248" s="200">
        <v>7605</v>
      </c>
      <c r="E248" s="199" t="s">
        <v>487</v>
      </c>
      <c r="F248" s="199" t="s">
        <v>613</v>
      </c>
      <c r="G248" s="199" t="s">
        <v>613</v>
      </c>
      <c r="H248" s="199" t="s">
        <v>486</v>
      </c>
      <c r="I248" s="199" t="s">
        <v>898</v>
      </c>
      <c r="J248" s="199" t="s">
        <v>1606</v>
      </c>
      <c r="K248" s="170" t="s">
        <v>816</v>
      </c>
      <c r="L248" s="199" t="s">
        <v>876</v>
      </c>
      <c r="M248" s="201">
        <v>775</v>
      </c>
    </row>
    <row r="249" spans="1:13" ht="12.75">
      <c r="A249" s="170" t="s">
        <v>180</v>
      </c>
      <c r="B249" s="199" t="s">
        <v>231</v>
      </c>
      <c r="C249" s="199" t="s">
        <v>863</v>
      </c>
      <c r="D249" s="200">
        <v>7605</v>
      </c>
      <c r="E249" s="199" t="s">
        <v>487</v>
      </c>
      <c r="F249" s="199" t="s">
        <v>613</v>
      </c>
      <c r="G249" s="199" t="s">
        <v>613</v>
      </c>
      <c r="H249" s="199" t="s">
        <v>486</v>
      </c>
      <c r="I249" s="199" t="s">
        <v>898</v>
      </c>
      <c r="J249" s="199" t="s">
        <v>1606</v>
      </c>
      <c r="K249" s="170" t="s">
        <v>223</v>
      </c>
      <c r="L249" s="199" t="s">
        <v>876</v>
      </c>
      <c r="M249" s="201">
        <v>697.5</v>
      </c>
    </row>
    <row r="250" spans="1:13" ht="12.75">
      <c r="A250" s="170" t="s">
        <v>181</v>
      </c>
      <c r="B250" s="199" t="s">
        <v>530</v>
      </c>
      <c r="C250" s="199" t="s">
        <v>863</v>
      </c>
      <c r="D250" s="200">
        <v>7606</v>
      </c>
      <c r="E250" s="199" t="s">
        <v>488</v>
      </c>
      <c r="F250" s="199" t="s">
        <v>613</v>
      </c>
      <c r="G250" s="199" t="s">
        <v>613</v>
      </c>
      <c r="H250" s="199" t="s">
        <v>486</v>
      </c>
      <c r="I250" s="199" t="s">
        <v>901</v>
      </c>
      <c r="J250" s="199" t="s">
        <v>1509</v>
      </c>
      <c r="K250" s="199" t="s">
        <v>817</v>
      </c>
      <c r="L250" s="199" t="s">
        <v>891</v>
      </c>
      <c r="M250" s="201">
        <v>3442.5</v>
      </c>
    </row>
    <row r="251" spans="1:13" ht="12.75">
      <c r="A251" s="170" t="s">
        <v>182</v>
      </c>
      <c r="B251" s="199" t="s">
        <v>232</v>
      </c>
      <c r="C251" s="199" t="s">
        <v>863</v>
      </c>
      <c r="D251" s="200">
        <v>7606</v>
      </c>
      <c r="E251" s="199" t="s">
        <v>488</v>
      </c>
      <c r="F251" s="199" t="s">
        <v>613</v>
      </c>
      <c r="G251" s="199" t="s">
        <v>613</v>
      </c>
      <c r="H251" s="199" t="s">
        <v>486</v>
      </c>
      <c r="I251" s="199" t="s">
        <v>901</v>
      </c>
      <c r="J251" s="199" t="s">
        <v>1509</v>
      </c>
      <c r="K251" s="170" t="s">
        <v>816</v>
      </c>
      <c r="L251" s="199" t="s">
        <v>891</v>
      </c>
      <c r="M251" s="201">
        <v>3825</v>
      </c>
    </row>
    <row r="252" spans="1:13" ht="12.75">
      <c r="A252" s="170" t="s">
        <v>183</v>
      </c>
      <c r="B252" s="199" t="s">
        <v>233</v>
      </c>
      <c r="C252" s="199" t="s">
        <v>863</v>
      </c>
      <c r="D252" s="200">
        <v>7606</v>
      </c>
      <c r="E252" s="199" t="s">
        <v>488</v>
      </c>
      <c r="F252" s="199" t="s">
        <v>613</v>
      </c>
      <c r="G252" s="199" t="s">
        <v>613</v>
      </c>
      <c r="H252" s="199" t="s">
        <v>486</v>
      </c>
      <c r="I252" s="199" t="s">
        <v>901</v>
      </c>
      <c r="J252" s="199" t="s">
        <v>1509</v>
      </c>
      <c r="K252" s="170" t="s">
        <v>223</v>
      </c>
      <c r="L252" s="199" t="s">
        <v>891</v>
      </c>
      <c r="M252" s="201">
        <v>3442.5</v>
      </c>
    </row>
    <row r="253" spans="1:13" ht="12.75">
      <c r="A253" s="170" t="s">
        <v>184</v>
      </c>
      <c r="B253" s="199" t="s">
        <v>527</v>
      </c>
      <c r="C253" s="199" t="s">
        <v>863</v>
      </c>
      <c r="D253" s="200">
        <v>7606</v>
      </c>
      <c r="E253" s="199" t="s">
        <v>488</v>
      </c>
      <c r="F253" s="199" t="s">
        <v>613</v>
      </c>
      <c r="G253" s="199" t="s">
        <v>613</v>
      </c>
      <c r="H253" s="199" t="s">
        <v>486</v>
      </c>
      <c r="I253" s="199" t="s">
        <v>901</v>
      </c>
      <c r="J253" s="199" t="s">
        <v>1509</v>
      </c>
      <c r="K253" s="199" t="s">
        <v>817</v>
      </c>
      <c r="L253" s="199" t="s">
        <v>876</v>
      </c>
      <c r="M253" s="201">
        <v>1912.5</v>
      </c>
    </row>
    <row r="254" spans="1:13" ht="12.75">
      <c r="A254" s="170" t="s">
        <v>185</v>
      </c>
      <c r="B254" s="199" t="s">
        <v>234</v>
      </c>
      <c r="C254" s="199" t="s">
        <v>863</v>
      </c>
      <c r="D254" s="200">
        <v>7606</v>
      </c>
      <c r="E254" s="199" t="s">
        <v>488</v>
      </c>
      <c r="F254" s="199" t="s">
        <v>613</v>
      </c>
      <c r="G254" s="199" t="s">
        <v>613</v>
      </c>
      <c r="H254" s="199" t="s">
        <v>486</v>
      </c>
      <c r="I254" s="199" t="s">
        <v>901</v>
      </c>
      <c r="J254" s="199" t="s">
        <v>1509</v>
      </c>
      <c r="K254" s="170" t="s">
        <v>816</v>
      </c>
      <c r="L254" s="199" t="s">
        <v>876</v>
      </c>
      <c r="M254" s="201">
        <v>2125</v>
      </c>
    </row>
    <row r="255" spans="1:13" ht="12.75">
      <c r="A255" s="170" t="s">
        <v>186</v>
      </c>
      <c r="B255" s="199" t="s">
        <v>235</v>
      </c>
      <c r="C255" s="199" t="s">
        <v>863</v>
      </c>
      <c r="D255" s="200">
        <v>7606</v>
      </c>
      <c r="E255" s="199" t="s">
        <v>488</v>
      </c>
      <c r="F255" s="199" t="s">
        <v>613</v>
      </c>
      <c r="G255" s="199" t="s">
        <v>613</v>
      </c>
      <c r="H255" s="199" t="s">
        <v>486</v>
      </c>
      <c r="I255" s="199" t="s">
        <v>901</v>
      </c>
      <c r="J255" s="199" t="s">
        <v>1509</v>
      </c>
      <c r="K255" s="170" t="s">
        <v>223</v>
      </c>
      <c r="L255" s="199" t="s">
        <v>876</v>
      </c>
      <c r="M255" s="201">
        <v>1912.5</v>
      </c>
    </row>
    <row r="256" spans="1:13" ht="12.75">
      <c r="A256" s="170" t="s">
        <v>187</v>
      </c>
      <c r="B256" s="199" t="s">
        <v>530</v>
      </c>
      <c r="C256" s="199" t="s">
        <v>863</v>
      </c>
      <c r="D256" s="200">
        <v>7606</v>
      </c>
      <c r="E256" s="199" t="s">
        <v>488</v>
      </c>
      <c r="F256" s="199" t="s">
        <v>613</v>
      </c>
      <c r="G256" s="199" t="s">
        <v>613</v>
      </c>
      <c r="H256" s="199" t="s">
        <v>486</v>
      </c>
      <c r="I256" s="199" t="s">
        <v>1102</v>
      </c>
      <c r="J256" s="199" t="s">
        <v>1529</v>
      </c>
      <c r="K256" s="199" t="s">
        <v>817</v>
      </c>
      <c r="L256" s="199" t="s">
        <v>891</v>
      </c>
      <c r="M256" s="201">
        <v>3227.3</v>
      </c>
    </row>
    <row r="257" spans="1:13" ht="12.75">
      <c r="A257" s="170" t="s">
        <v>188</v>
      </c>
      <c r="B257" s="199" t="s">
        <v>232</v>
      </c>
      <c r="C257" s="199" t="s">
        <v>863</v>
      </c>
      <c r="D257" s="200">
        <v>7606</v>
      </c>
      <c r="E257" s="199" t="s">
        <v>488</v>
      </c>
      <c r="F257" s="199" t="s">
        <v>613</v>
      </c>
      <c r="G257" s="199" t="s">
        <v>613</v>
      </c>
      <c r="H257" s="199" t="s">
        <v>486</v>
      </c>
      <c r="I257" s="199" t="s">
        <v>1102</v>
      </c>
      <c r="J257" s="199" t="s">
        <v>1529</v>
      </c>
      <c r="K257" s="170" t="s">
        <v>816</v>
      </c>
      <c r="L257" s="199" t="s">
        <v>891</v>
      </c>
      <c r="M257" s="201">
        <v>3585.9</v>
      </c>
    </row>
    <row r="258" spans="1:13" ht="12.75">
      <c r="A258" s="170" t="s">
        <v>189</v>
      </c>
      <c r="B258" s="199" t="s">
        <v>233</v>
      </c>
      <c r="C258" s="199" t="s">
        <v>863</v>
      </c>
      <c r="D258" s="200">
        <v>7606</v>
      </c>
      <c r="E258" s="199" t="s">
        <v>488</v>
      </c>
      <c r="F258" s="199" t="s">
        <v>613</v>
      </c>
      <c r="G258" s="199" t="s">
        <v>613</v>
      </c>
      <c r="H258" s="199" t="s">
        <v>486</v>
      </c>
      <c r="I258" s="199" t="s">
        <v>1102</v>
      </c>
      <c r="J258" s="199" t="s">
        <v>1529</v>
      </c>
      <c r="K258" s="170" t="s">
        <v>223</v>
      </c>
      <c r="L258" s="199" t="s">
        <v>891</v>
      </c>
      <c r="M258" s="201">
        <v>3227.3</v>
      </c>
    </row>
    <row r="259" spans="1:13" ht="12.75">
      <c r="A259" s="170" t="s">
        <v>190</v>
      </c>
      <c r="B259" s="199" t="s">
        <v>527</v>
      </c>
      <c r="C259" s="199" t="s">
        <v>863</v>
      </c>
      <c r="D259" s="200">
        <v>7606</v>
      </c>
      <c r="E259" s="199" t="s">
        <v>488</v>
      </c>
      <c r="F259" s="199" t="s">
        <v>613</v>
      </c>
      <c r="G259" s="199" t="s">
        <v>613</v>
      </c>
      <c r="H259" s="199" t="s">
        <v>486</v>
      </c>
      <c r="I259" s="199" t="s">
        <v>1102</v>
      </c>
      <c r="J259" s="199" t="s">
        <v>1529</v>
      </c>
      <c r="K259" s="199" t="s">
        <v>817</v>
      </c>
      <c r="L259" s="199" t="s">
        <v>876</v>
      </c>
      <c r="M259" s="201">
        <v>1793</v>
      </c>
    </row>
    <row r="260" spans="1:13" ht="12.75">
      <c r="A260" s="170" t="s">
        <v>191</v>
      </c>
      <c r="B260" s="199" t="s">
        <v>234</v>
      </c>
      <c r="C260" s="199" t="s">
        <v>863</v>
      </c>
      <c r="D260" s="200">
        <v>7606</v>
      </c>
      <c r="E260" s="199" t="s">
        <v>488</v>
      </c>
      <c r="F260" s="199" t="s">
        <v>613</v>
      </c>
      <c r="G260" s="199" t="s">
        <v>613</v>
      </c>
      <c r="H260" s="199" t="s">
        <v>486</v>
      </c>
      <c r="I260" s="199" t="s">
        <v>1102</v>
      </c>
      <c r="J260" s="199" t="s">
        <v>1529</v>
      </c>
      <c r="K260" s="170" t="s">
        <v>816</v>
      </c>
      <c r="L260" s="199" t="s">
        <v>876</v>
      </c>
      <c r="M260" s="201">
        <v>1992.2</v>
      </c>
    </row>
    <row r="261" spans="1:13" ht="12.75">
      <c r="A261" s="170" t="s">
        <v>192</v>
      </c>
      <c r="B261" s="199" t="s">
        <v>235</v>
      </c>
      <c r="C261" s="199" t="s">
        <v>863</v>
      </c>
      <c r="D261" s="200">
        <v>7606</v>
      </c>
      <c r="E261" s="199" t="s">
        <v>488</v>
      </c>
      <c r="F261" s="199" t="s">
        <v>613</v>
      </c>
      <c r="G261" s="199" t="s">
        <v>613</v>
      </c>
      <c r="H261" s="199" t="s">
        <v>486</v>
      </c>
      <c r="I261" s="199" t="s">
        <v>1102</v>
      </c>
      <c r="J261" s="199" t="s">
        <v>1529</v>
      </c>
      <c r="K261" s="170" t="s">
        <v>223</v>
      </c>
      <c r="L261" s="199" t="s">
        <v>876</v>
      </c>
      <c r="M261" s="201">
        <v>1793</v>
      </c>
    </row>
    <row r="262" spans="1:13" ht="12.75">
      <c r="A262" s="170" t="s">
        <v>193</v>
      </c>
      <c r="B262" s="199" t="s">
        <v>530</v>
      </c>
      <c r="C262" s="199" t="s">
        <v>863</v>
      </c>
      <c r="D262" s="200">
        <v>7606</v>
      </c>
      <c r="E262" s="199" t="s">
        <v>488</v>
      </c>
      <c r="F262" s="199" t="s">
        <v>613</v>
      </c>
      <c r="G262" s="199" t="s">
        <v>613</v>
      </c>
      <c r="H262" s="199" t="s">
        <v>486</v>
      </c>
      <c r="I262" s="199" t="s">
        <v>1161</v>
      </c>
      <c r="J262" s="199" t="s">
        <v>1540</v>
      </c>
      <c r="K262" s="199" t="s">
        <v>817</v>
      </c>
      <c r="L262" s="199" t="s">
        <v>891</v>
      </c>
      <c r="M262" s="201">
        <v>3012.2</v>
      </c>
    </row>
    <row r="263" spans="1:13" ht="12.75">
      <c r="A263" s="170" t="s">
        <v>194</v>
      </c>
      <c r="B263" s="199" t="s">
        <v>232</v>
      </c>
      <c r="C263" s="199" t="s">
        <v>863</v>
      </c>
      <c r="D263" s="200">
        <v>7606</v>
      </c>
      <c r="E263" s="199" t="s">
        <v>488</v>
      </c>
      <c r="F263" s="199" t="s">
        <v>613</v>
      </c>
      <c r="G263" s="199" t="s">
        <v>613</v>
      </c>
      <c r="H263" s="199" t="s">
        <v>486</v>
      </c>
      <c r="I263" s="199" t="s">
        <v>1161</v>
      </c>
      <c r="J263" s="199" t="s">
        <v>1540</v>
      </c>
      <c r="K263" s="170" t="s">
        <v>816</v>
      </c>
      <c r="L263" s="199" t="s">
        <v>891</v>
      </c>
      <c r="M263" s="201">
        <v>3346.9</v>
      </c>
    </row>
    <row r="264" spans="1:13" ht="12.75">
      <c r="A264" s="170" t="s">
        <v>195</v>
      </c>
      <c r="B264" s="199" t="s">
        <v>233</v>
      </c>
      <c r="C264" s="199" t="s">
        <v>863</v>
      </c>
      <c r="D264" s="200">
        <v>7606</v>
      </c>
      <c r="E264" s="199" t="s">
        <v>488</v>
      </c>
      <c r="F264" s="199" t="s">
        <v>613</v>
      </c>
      <c r="G264" s="199" t="s">
        <v>613</v>
      </c>
      <c r="H264" s="199" t="s">
        <v>486</v>
      </c>
      <c r="I264" s="199" t="s">
        <v>1161</v>
      </c>
      <c r="J264" s="199" t="s">
        <v>1540</v>
      </c>
      <c r="K264" s="170" t="s">
        <v>223</v>
      </c>
      <c r="L264" s="199" t="s">
        <v>891</v>
      </c>
      <c r="M264" s="201">
        <v>3012.2</v>
      </c>
    </row>
    <row r="265" spans="1:13" ht="12.75">
      <c r="A265" s="170" t="s">
        <v>196</v>
      </c>
      <c r="B265" s="199" t="s">
        <v>527</v>
      </c>
      <c r="C265" s="199" t="s">
        <v>863</v>
      </c>
      <c r="D265" s="200">
        <v>7606</v>
      </c>
      <c r="E265" s="199" t="s">
        <v>488</v>
      </c>
      <c r="F265" s="199" t="s">
        <v>613</v>
      </c>
      <c r="G265" s="199" t="s">
        <v>613</v>
      </c>
      <c r="H265" s="199" t="s">
        <v>486</v>
      </c>
      <c r="I265" s="199" t="s">
        <v>1161</v>
      </c>
      <c r="J265" s="199" t="s">
        <v>1540</v>
      </c>
      <c r="K265" s="199" t="s">
        <v>817</v>
      </c>
      <c r="L265" s="199" t="s">
        <v>876</v>
      </c>
      <c r="M265" s="201">
        <v>1673.4</v>
      </c>
    </row>
    <row r="266" spans="1:13" ht="12.75">
      <c r="A266" s="170" t="s">
        <v>197</v>
      </c>
      <c r="B266" s="199" t="s">
        <v>234</v>
      </c>
      <c r="C266" s="199" t="s">
        <v>863</v>
      </c>
      <c r="D266" s="200">
        <v>7606</v>
      </c>
      <c r="E266" s="199" t="s">
        <v>488</v>
      </c>
      <c r="F266" s="199" t="s">
        <v>613</v>
      </c>
      <c r="G266" s="199" t="s">
        <v>613</v>
      </c>
      <c r="H266" s="199" t="s">
        <v>486</v>
      </c>
      <c r="I266" s="199" t="s">
        <v>1161</v>
      </c>
      <c r="J266" s="199" t="s">
        <v>1540</v>
      </c>
      <c r="K266" s="170" t="s">
        <v>816</v>
      </c>
      <c r="L266" s="199" t="s">
        <v>876</v>
      </c>
      <c r="M266" s="201">
        <v>1859.4</v>
      </c>
    </row>
    <row r="267" spans="1:13" ht="12.75">
      <c r="A267" s="170" t="s">
        <v>198</v>
      </c>
      <c r="B267" s="199" t="s">
        <v>235</v>
      </c>
      <c r="C267" s="199" t="s">
        <v>863</v>
      </c>
      <c r="D267" s="200">
        <v>7606</v>
      </c>
      <c r="E267" s="199" t="s">
        <v>488</v>
      </c>
      <c r="F267" s="199" t="s">
        <v>613</v>
      </c>
      <c r="G267" s="199" t="s">
        <v>613</v>
      </c>
      <c r="H267" s="199" t="s">
        <v>486</v>
      </c>
      <c r="I267" s="199" t="s">
        <v>1161</v>
      </c>
      <c r="J267" s="199" t="s">
        <v>1540</v>
      </c>
      <c r="K267" s="170" t="s">
        <v>223</v>
      </c>
      <c r="L267" s="199" t="s">
        <v>876</v>
      </c>
      <c r="M267" s="201">
        <v>1673.4</v>
      </c>
    </row>
    <row r="268" spans="1:13" ht="12.75">
      <c r="A268" s="199" t="s">
        <v>505</v>
      </c>
      <c r="B268" s="199" t="s">
        <v>530</v>
      </c>
      <c r="C268" s="199" t="s">
        <v>863</v>
      </c>
      <c r="D268" s="200">
        <v>7606</v>
      </c>
      <c r="E268" s="199" t="s">
        <v>488</v>
      </c>
      <c r="F268" s="199" t="s">
        <v>613</v>
      </c>
      <c r="G268" s="199" t="s">
        <v>613</v>
      </c>
      <c r="H268" s="199" t="s">
        <v>486</v>
      </c>
      <c r="I268" s="199" t="s">
        <v>1220</v>
      </c>
      <c r="J268" s="199" t="s">
        <v>1551</v>
      </c>
      <c r="K268" s="199" t="s">
        <v>817</v>
      </c>
      <c r="L268" s="199" t="s">
        <v>891</v>
      </c>
      <c r="M268" s="201">
        <v>2797</v>
      </c>
    </row>
    <row r="269" spans="1:13" ht="12.75">
      <c r="A269" s="170" t="s">
        <v>199</v>
      </c>
      <c r="B269" s="199" t="s">
        <v>232</v>
      </c>
      <c r="C269" s="199" t="s">
        <v>863</v>
      </c>
      <c r="D269" s="200">
        <v>7606</v>
      </c>
      <c r="E269" s="199" t="s">
        <v>488</v>
      </c>
      <c r="F269" s="199" t="s">
        <v>613</v>
      </c>
      <c r="G269" s="199" t="s">
        <v>613</v>
      </c>
      <c r="H269" s="199" t="s">
        <v>486</v>
      </c>
      <c r="I269" s="199" t="s">
        <v>1220</v>
      </c>
      <c r="J269" s="199" t="s">
        <v>1551</v>
      </c>
      <c r="K269" s="170" t="s">
        <v>816</v>
      </c>
      <c r="L269" s="199" t="s">
        <v>891</v>
      </c>
      <c r="M269" s="201">
        <v>3107.8</v>
      </c>
    </row>
    <row r="270" spans="1:13" ht="12.75">
      <c r="A270" s="170" t="s">
        <v>200</v>
      </c>
      <c r="B270" s="199" t="s">
        <v>233</v>
      </c>
      <c r="C270" s="199" t="s">
        <v>863</v>
      </c>
      <c r="D270" s="200">
        <v>7606</v>
      </c>
      <c r="E270" s="199" t="s">
        <v>488</v>
      </c>
      <c r="F270" s="199" t="s">
        <v>613</v>
      </c>
      <c r="G270" s="199" t="s">
        <v>613</v>
      </c>
      <c r="H270" s="199" t="s">
        <v>486</v>
      </c>
      <c r="I270" s="199" t="s">
        <v>1220</v>
      </c>
      <c r="J270" s="199" t="s">
        <v>1551</v>
      </c>
      <c r="K270" s="170" t="s">
        <v>223</v>
      </c>
      <c r="L270" s="199" t="s">
        <v>891</v>
      </c>
      <c r="M270" s="201">
        <v>2797</v>
      </c>
    </row>
    <row r="271" spans="1:13" ht="12.75">
      <c r="A271" s="199" t="s">
        <v>520</v>
      </c>
      <c r="B271" s="199" t="s">
        <v>527</v>
      </c>
      <c r="C271" s="199" t="s">
        <v>863</v>
      </c>
      <c r="D271" s="200">
        <v>7606</v>
      </c>
      <c r="E271" s="199" t="s">
        <v>488</v>
      </c>
      <c r="F271" s="199" t="s">
        <v>613</v>
      </c>
      <c r="G271" s="199" t="s">
        <v>613</v>
      </c>
      <c r="H271" s="199" t="s">
        <v>486</v>
      </c>
      <c r="I271" s="199" t="s">
        <v>1220</v>
      </c>
      <c r="J271" s="199" t="s">
        <v>1551</v>
      </c>
      <c r="K271" s="199" t="s">
        <v>817</v>
      </c>
      <c r="L271" s="199" t="s">
        <v>876</v>
      </c>
      <c r="M271" s="201">
        <v>1553.9</v>
      </c>
    </row>
    <row r="272" spans="1:13" ht="12.75">
      <c r="A272" s="170" t="s">
        <v>201</v>
      </c>
      <c r="B272" s="199" t="s">
        <v>234</v>
      </c>
      <c r="C272" s="199" t="s">
        <v>863</v>
      </c>
      <c r="D272" s="200">
        <v>7606</v>
      </c>
      <c r="E272" s="199" t="s">
        <v>488</v>
      </c>
      <c r="F272" s="199" t="s">
        <v>613</v>
      </c>
      <c r="G272" s="199" t="s">
        <v>613</v>
      </c>
      <c r="H272" s="199" t="s">
        <v>486</v>
      </c>
      <c r="I272" s="199" t="s">
        <v>1220</v>
      </c>
      <c r="J272" s="199" t="s">
        <v>1551</v>
      </c>
      <c r="K272" s="170" t="s">
        <v>816</v>
      </c>
      <c r="L272" s="199" t="s">
        <v>876</v>
      </c>
      <c r="M272" s="201">
        <v>1726.6</v>
      </c>
    </row>
    <row r="273" spans="1:13" ht="12.75">
      <c r="A273" s="170" t="s">
        <v>202</v>
      </c>
      <c r="B273" s="199" t="s">
        <v>235</v>
      </c>
      <c r="C273" s="199" t="s">
        <v>863</v>
      </c>
      <c r="D273" s="200">
        <v>7606</v>
      </c>
      <c r="E273" s="199" t="s">
        <v>488</v>
      </c>
      <c r="F273" s="199" t="s">
        <v>613</v>
      </c>
      <c r="G273" s="199" t="s">
        <v>613</v>
      </c>
      <c r="H273" s="199" t="s">
        <v>486</v>
      </c>
      <c r="I273" s="199" t="s">
        <v>1220</v>
      </c>
      <c r="J273" s="199" t="s">
        <v>1551</v>
      </c>
      <c r="K273" s="170" t="s">
        <v>223</v>
      </c>
      <c r="L273" s="199" t="s">
        <v>876</v>
      </c>
      <c r="M273" s="201">
        <v>1553.9</v>
      </c>
    </row>
    <row r="274" spans="1:13" ht="12.75">
      <c r="A274" s="199" t="s">
        <v>506</v>
      </c>
      <c r="B274" s="199" t="s">
        <v>530</v>
      </c>
      <c r="C274" s="199" t="s">
        <v>863</v>
      </c>
      <c r="D274" s="200">
        <v>7606</v>
      </c>
      <c r="E274" s="199" t="s">
        <v>488</v>
      </c>
      <c r="F274" s="199" t="s">
        <v>613</v>
      </c>
      <c r="G274" s="199" t="s">
        <v>613</v>
      </c>
      <c r="H274" s="199" t="s">
        <v>486</v>
      </c>
      <c r="I274" s="199" t="s">
        <v>889</v>
      </c>
      <c r="J274" s="199" t="s">
        <v>1562</v>
      </c>
      <c r="K274" s="199" t="s">
        <v>817</v>
      </c>
      <c r="L274" s="199" t="s">
        <v>891</v>
      </c>
      <c r="M274" s="201">
        <v>2581.9</v>
      </c>
    </row>
    <row r="275" spans="1:13" ht="12.75">
      <c r="A275" s="170" t="s">
        <v>203</v>
      </c>
      <c r="B275" s="199" t="s">
        <v>232</v>
      </c>
      <c r="C275" s="199" t="s">
        <v>863</v>
      </c>
      <c r="D275" s="200">
        <v>7606</v>
      </c>
      <c r="E275" s="199" t="s">
        <v>488</v>
      </c>
      <c r="F275" s="199" t="s">
        <v>613</v>
      </c>
      <c r="G275" s="199" t="s">
        <v>613</v>
      </c>
      <c r="H275" s="199" t="s">
        <v>486</v>
      </c>
      <c r="I275" s="199" t="s">
        <v>889</v>
      </c>
      <c r="J275" s="199" t="s">
        <v>1562</v>
      </c>
      <c r="K275" s="170" t="s">
        <v>816</v>
      </c>
      <c r="L275" s="199" t="s">
        <v>891</v>
      </c>
      <c r="M275" s="201">
        <v>2868.8</v>
      </c>
    </row>
    <row r="276" spans="1:13" ht="12.75">
      <c r="A276" s="170" t="s">
        <v>204</v>
      </c>
      <c r="B276" s="199" t="s">
        <v>233</v>
      </c>
      <c r="C276" s="199" t="s">
        <v>863</v>
      </c>
      <c r="D276" s="200">
        <v>7606</v>
      </c>
      <c r="E276" s="199" t="s">
        <v>488</v>
      </c>
      <c r="F276" s="199" t="s">
        <v>613</v>
      </c>
      <c r="G276" s="199" t="s">
        <v>613</v>
      </c>
      <c r="H276" s="199" t="s">
        <v>486</v>
      </c>
      <c r="I276" s="199" t="s">
        <v>889</v>
      </c>
      <c r="J276" s="199" t="s">
        <v>1562</v>
      </c>
      <c r="K276" s="170" t="s">
        <v>223</v>
      </c>
      <c r="L276" s="199" t="s">
        <v>891</v>
      </c>
      <c r="M276" s="201">
        <v>2581.9</v>
      </c>
    </row>
    <row r="277" spans="1:13" ht="12.75">
      <c r="A277" s="199" t="s">
        <v>521</v>
      </c>
      <c r="B277" s="199" t="s">
        <v>527</v>
      </c>
      <c r="C277" s="199" t="s">
        <v>863</v>
      </c>
      <c r="D277" s="200">
        <v>7606</v>
      </c>
      <c r="E277" s="199" t="s">
        <v>488</v>
      </c>
      <c r="F277" s="199" t="s">
        <v>613</v>
      </c>
      <c r="G277" s="199" t="s">
        <v>613</v>
      </c>
      <c r="H277" s="199" t="s">
        <v>486</v>
      </c>
      <c r="I277" s="199" t="s">
        <v>889</v>
      </c>
      <c r="J277" s="199" t="s">
        <v>1562</v>
      </c>
      <c r="K277" s="199" t="s">
        <v>817</v>
      </c>
      <c r="L277" s="199" t="s">
        <v>876</v>
      </c>
      <c r="M277" s="201">
        <v>1434.4</v>
      </c>
    </row>
    <row r="278" spans="1:13" ht="12.75">
      <c r="A278" s="170" t="s">
        <v>205</v>
      </c>
      <c r="B278" s="199" t="s">
        <v>234</v>
      </c>
      <c r="C278" s="199" t="s">
        <v>863</v>
      </c>
      <c r="D278" s="200">
        <v>7606</v>
      </c>
      <c r="E278" s="199" t="s">
        <v>488</v>
      </c>
      <c r="F278" s="199" t="s">
        <v>613</v>
      </c>
      <c r="G278" s="199" t="s">
        <v>613</v>
      </c>
      <c r="H278" s="199" t="s">
        <v>486</v>
      </c>
      <c r="I278" s="199" t="s">
        <v>889</v>
      </c>
      <c r="J278" s="199" t="s">
        <v>1562</v>
      </c>
      <c r="K278" s="170" t="s">
        <v>816</v>
      </c>
      <c r="L278" s="199" t="s">
        <v>876</v>
      </c>
      <c r="M278" s="201">
        <v>1593.8</v>
      </c>
    </row>
    <row r="279" spans="1:13" ht="12.75">
      <c r="A279" s="170" t="s">
        <v>206</v>
      </c>
      <c r="B279" s="199" t="s">
        <v>235</v>
      </c>
      <c r="C279" s="199" t="s">
        <v>863</v>
      </c>
      <c r="D279" s="200">
        <v>7606</v>
      </c>
      <c r="E279" s="199" t="s">
        <v>488</v>
      </c>
      <c r="F279" s="199" t="s">
        <v>613</v>
      </c>
      <c r="G279" s="199" t="s">
        <v>613</v>
      </c>
      <c r="H279" s="199" t="s">
        <v>486</v>
      </c>
      <c r="I279" s="199" t="s">
        <v>889</v>
      </c>
      <c r="J279" s="199" t="s">
        <v>1562</v>
      </c>
      <c r="K279" s="170" t="s">
        <v>223</v>
      </c>
      <c r="L279" s="199" t="s">
        <v>876</v>
      </c>
      <c r="M279" s="201">
        <v>1434.4</v>
      </c>
    </row>
    <row r="280" spans="1:13" ht="12.75">
      <c r="A280" s="199" t="s">
        <v>507</v>
      </c>
      <c r="B280" s="199" t="s">
        <v>530</v>
      </c>
      <c r="C280" s="199" t="s">
        <v>863</v>
      </c>
      <c r="D280" s="200">
        <v>7606</v>
      </c>
      <c r="E280" s="199" t="s">
        <v>488</v>
      </c>
      <c r="F280" s="199" t="s">
        <v>613</v>
      </c>
      <c r="G280" s="199" t="s">
        <v>613</v>
      </c>
      <c r="H280" s="199" t="s">
        <v>486</v>
      </c>
      <c r="I280" s="199" t="s">
        <v>892</v>
      </c>
      <c r="J280" s="199" t="s">
        <v>1573</v>
      </c>
      <c r="K280" s="199" t="s">
        <v>817</v>
      </c>
      <c r="L280" s="199" t="s">
        <v>891</v>
      </c>
      <c r="M280" s="201">
        <v>2366.7</v>
      </c>
    </row>
    <row r="281" spans="1:13" ht="12.75">
      <c r="A281" s="170" t="s">
        <v>207</v>
      </c>
      <c r="B281" s="199" t="s">
        <v>232</v>
      </c>
      <c r="C281" s="199" t="s">
        <v>863</v>
      </c>
      <c r="D281" s="200">
        <v>7606</v>
      </c>
      <c r="E281" s="199" t="s">
        <v>488</v>
      </c>
      <c r="F281" s="199" t="s">
        <v>613</v>
      </c>
      <c r="G281" s="199" t="s">
        <v>613</v>
      </c>
      <c r="H281" s="199" t="s">
        <v>486</v>
      </c>
      <c r="I281" s="199" t="s">
        <v>892</v>
      </c>
      <c r="J281" s="199" t="s">
        <v>1573</v>
      </c>
      <c r="K281" s="170" t="s">
        <v>816</v>
      </c>
      <c r="L281" s="199" t="s">
        <v>891</v>
      </c>
      <c r="M281" s="201">
        <v>2629.7</v>
      </c>
    </row>
    <row r="282" spans="1:13" ht="12.75">
      <c r="A282" s="170" t="s">
        <v>208</v>
      </c>
      <c r="B282" s="199" t="s">
        <v>233</v>
      </c>
      <c r="C282" s="199" t="s">
        <v>863</v>
      </c>
      <c r="D282" s="200">
        <v>7606</v>
      </c>
      <c r="E282" s="199" t="s">
        <v>488</v>
      </c>
      <c r="F282" s="199" t="s">
        <v>613</v>
      </c>
      <c r="G282" s="199" t="s">
        <v>613</v>
      </c>
      <c r="H282" s="199" t="s">
        <v>486</v>
      </c>
      <c r="I282" s="199" t="s">
        <v>892</v>
      </c>
      <c r="J282" s="199" t="s">
        <v>1573</v>
      </c>
      <c r="K282" s="170" t="s">
        <v>223</v>
      </c>
      <c r="L282" s="199" t="s">
        <v>891</v>
      </c>
      <c r="M282" s="201">
        <v>2366.7</v>
      </c>
    </row>
    <row r="283" spans="1:13" ht="12.75">
      <c r="A283" s="199" t="s">
        <v>522</v>
      </c>
      <c r="B283" s="199" t="s">
        <v>527</v>
      </c>
      <c r="C283" s="199" t="s">
        <v>863</v>
      </c>
      <c r="D283" s="200">
        <v>7606</v>
      </c>
      <c r="E283" s="199" t="s">
        <v>488</v>
      </c>
      <c r="F283" s="199" t="s">
        <v>613</v>
      </c>
      <c r="G283" s="199" t="s">
        <v>613</v>
      </c>
      <c r="H283" s="199" t="s">
        <v>486</v>
      </c>
      <c r="I283" s="199" t="s">
        <v>892</v>
      </c>
      <c r="J283" s="199" t="s">
        <v>1573</v>
      </c>
      <c r="K283" s="199" t="s">
        <v>817</v>
      </c>
      <c r="L283" s="199" t="s">
        <v>876</v>
      </c>
      <c r="M283" s="201">
        <v>1314.8</v>
      </c>
    </row>
    <row r="284" spans="1:13" ht="12.75">
      <c r="A284" s="170" t="s">
        <v>209</v>
      </c>
      <c r="B284" s="199" t="s">
        <v>234</v>
      </c>
      <c r="C284" s="199" t="s">
        <v>863</v>
      </c>
      <c r="D284" s="200">
        <v>7606</v>
      </c>
      <c r="E284" s="199" t="s">
        <v>488</v>
      </c>
      <c r="F284" s="199" t="s">
        <v>613</v>
      </c>
      <c r="G284" s="199" t="s">
        <v>613</v>
      </c>
      <c r="H284" s="199" t="s">
        <v>486</v>
      </c>
      <c r="I284" s="199" t="s">
        <v>892</v>
      </c>
      <c r="J284" s="199" t="s">
        <v>1573</v>
      </c>
      <c r="K284" s="170" t="s">
        <v>816</v>
      </c>
      <c r="L284" s="199" t="s">
        <v>876</v>
      </c>
      <c r="M284" s="201">
        <v>1460.9</v>
      </c>
    </row>
    <row r="285" spans="1:13" ht="12.75">
      <c r="A285" s="170" t="s">
        <v>210</v>
      </c>
      <c r="B285" s="199" t="s">
        <v>235</v>
      </c>
      <c r="C285" s="199" t="s">
        <v>863</v>
      </c>
      <c r="D285" s="200">
        <v>7606</v>
      </c>
      <c r="E285" s="199" t="s">
        <v>488</v>
      </c>
      <c r="F285" s="199" t="s">
        <v>613</v>
      </c>
      <c r="G285" s="199" t="s">
        <v>613</v>
      </c>
      <c r="H285" s="199" t="s">
        <v>486</v>
      </c>
      <c r="I285" s="199" t="s">
        <v>892</v>
      </c>
      <c r="J285" s="199" t="s">
        <v>1573</v>
      </c>
      <c r="K285" s="170" t="s">
        <v>223</v>
      </c>
      <c r="L285" s="199" t="s">
        <v>876</v>
      </c>
      <c r="M285" s="201">
        <v>1314.8</v>
      </c>
    </row>
    <row r="286" spans="1:13" ht="12.75">
      <c r="A286" s="199" t="s">
        <v>508</v>
      </c>
      <c r="B286" s="199" t="s">
        <v>530</v>
      </c>
      <c r="C286" s="199" t="s">
        <v>863</v>
      </c>
      <c r="D286" s="200">
        <v>7606</v>
      </c>
      <c r="E286" s="199" t="s">
        <v>488</v>
      </c>
      <c r="F286" s="199" t="s">
        <v>613</v>
      </c>
      <c r="G286" s="199" t="s">
        <v>613</v>
      </c>
      <c r="H286" s="199" t="s">
        <v>486</v>
      </c>
      <c r="I286" s="199" t="s">
        <v>894</v>
      </c>
      <c r="J286" s="199" t="s">
        <v>1585</v>
      </c>
      <c r="K286" s="199" t="s">
        <v>817</v>
      </c>
      <c r="L286" s="199" t="s">
        <v>891</v>
      </c>
      <c r="M286" s="201">
        <v>2151.6</v>
      </c>
    </row>
    <row r="287" spans="1:13" ht="12.75">
      <c r="A287" s="170" t="s">
        <v>211</v>
      </c>
      <c r="B287" s="199" t="s">
        <v>232</v>
      </c>
      <c r="C287" s="199" t="s">
        <v>863</v>
      </c>
      <c r="D287" s="200">
        <v>7606</v>
      </c>
      <c r="E287" s="199" t="s">
        <v>488</v>
      </c>
      <c r="F287" s="199" t="s">
        <v>613</v>
      </c>
      <c r="G287" s="199" t="s">
        <v>613</v>
      </c>
      <c r="H287" s="199" t="s">
        <v>486</v>
      </c>
      <c r="I287" s="199" t="s">
        <v>894</v>
      </c>
      <c r="J287" s="199" t="s">
        <v>1585</v>
      </c>
      <c r="K287" s="170" t="s">
        <v>816</v>
      </c>
      <c r="L287" s="199" t="s">
        <v>891</v>
      </c>
      <c r="M287" s="201">
        <v>2390.6</v>
      </c>
    </row>
    <row r="288" spans="1:13" ht="12.75">
      <c r="A288" s="170" t="s">
        <v>212</v>
      </c>
      <c r="B288" s="199" t="s">
        <v>233</v>
      </c>
      <c r="C288" s="199" t="s">
        <v>863</v>
      </c>
      <c r="D288" s="200">
        <v>7606</v>
      </c>
      <c r="E288" s="199" t="s">
        <v>488</v>
      </c>
      <c r="F288" s="199" t="s">
        <v>613</v>
      </c>
      <c r="G288" s="199" t="s">
        <v>613</v>
      </c>
      <c r="H288" s="199" t="s">
        <v>486</v>
      </c>
      <c r="I288" s="199" t="s">
        <v>894</v>
      </c>
      <c r="J288" s="199" t="s">
        <v>1585</v>
      </c>
      <c r="K288" s="170" t="s">
        <v>223</v>
      </c>
      <c r="L288" s="199" t="s">
        <v>891</v>
      </c>
      <c r="M288" s="201">
        <v>2151.6</v>
      </c>
    </row>
    <row r="289" spans="1:13" ht="12.75">
      <c r="A289" s="199" t="s">
        <v>523</v>
      </c>
      <c r="B289" s="199" t="s">
        <v>527</v>
      </c>
      <c r="C289" s="199" t="s">
        <v>863</v>
      </c>
      <c r="D289" s="200">
        <v>7606</v>
      </c>
      <c r="E289" s="199" t="s">
        <v>488</v>
      </c>
      <c r="F289" s="199" t="s">
        <v>613</v>
      </c>
      <c r="G289" s="199" t="s">
        <v>613</v>
      </c>
      <c r="H289" s="199" t="s">
        <v>486</v>
      </c>
      <c r="I289" s="199" t="s">
        <v>894</v>
      </c>
      <c r="J289" s="199" t="s">
        <v>1585</v>
      </c>
      <c r="K289" s="199" t="s">
        <v>817</v>
      </c>
      <c r="L289" s="199" t="s">
        <v>876</v>
      </c>
      <c r="M289" s="201">
        <v>1195.3</v>
      </c>
    </row>
    <row r="290" spans="1:13" ht="12.75">
      <c r="A290" s="170" t="s">
        <v>213</v>
      </c>
      <c r="B290" s="199" t="s">
        <v>234</v>
      </c>
      <c r="C290" s="199" t="s">
        <v>863</v>
      </c>
      <c r="D290" s="200">
        <v>7606</v>
      </c>
      <c r="E290" s="199" t="s">
        <v>488</v>
      </c>
      <c r="F290" s="199" t="s">
        <v>613</v>
      </c>
      <c r="G290" s="199" t="s">
        <v>613</v>
      </c>
      <c r="H290" s="199" t="s">
        <v>486</v>
      </c>
      <c r="I290" s="199" t="s">
        <v>894</v>
      </c>
      <c r="J290" s="199" t="s">
        <v>1585</v>
      </c>
      <c r="K290" s="170" t="s">
        <v>816</v>
      </c>
      <c r="L290" s="199" t="s">
        <v>876</v>
      </c>
      <c r="M290" s="201">
        <v>1328.1</v>
      </c>
    </row>
    <row r="291" spans="1:13" ht="12.75">
      <c r="A291" s="170" t="s">
        <v>214</v>
      </c>
      <c r="B291" s="199" t="s">
        <v>235</v>
      </c>
      <c r="C291" s="199" t="s">
        <v>863</v>
      </c>
      <c r="D291" s="200">
        <v>7606</v>
      </c>
      <c r="E291" s="199" t="s">
        <v>488</v>
      </c>
      <c r="F291" s="199" t="s">
        <v>613</v>
      </c>
      <c r="G291" s="199" t="s">
        <v>613</v>
      </c>
      <c r="H291" s="199" t="s">
        <v>486</v>
      </c>
      <c r="I291" s="199" t="s">
        <v>894</v>
      </c>
      <c r="J291" s="199" t="s">
        <v>1585</v>
      </c>
      <c r="K291" s="170" t="s">
        <v>223</v>
      </c>
      <c r="L291" s="199" t="s">
        <v>876</v>
      </c>
      <c r="M291" s="201">
        <v>1195.3</v>
      </c>
    </row>
    <row r="292" spans="1:13" ht="12.75">
      <c r="A292" s="199" t="s">
        <v>509</v>
      </c>
      <c r="B292" s="199" t="s">
        <v>530</v>
      </c>
      <c r="C292" s="199" t="s">
        <v>863</v>
      </c>
      <c r="D292" s="200">
        <v>7606</v>
      </c>
      <c r="E292" s="199" t="s">
        <v>488</v>
      </c>
      <c r="F292" s="199" t="s">
        <v>613</v>
      </c>
      <c r="G292" s="199" t="s">
        <v>613</v>
      </c>
      <c r="H292" s="199" t="s">
        <v>486</v>
      </c>
      <c r="I292" s="199" t="s">
        <v>896</v>
      </c>
      <c r="J292" s="199" t="s">
        <v>1596</v>
      </c>
      <c r="K292" s="199" t="s">
        <v>817</v>
      </c>
      <c r="L292" s="199" t="s">
        <v>891</v>
      </c>
      <c r="M292" s="201">
        <v>1936.4</v>
      </c>
    </row>
    <row r="293" spans="1:13" ht="12.75">
      <c r="A293" s="170" t="s">
        <v>215</v>
      </c>
      <c r="B293" s="199" t="s">
        <v>232</v>
      </c>
      <c r="C293" s="199" t="s">
        <v>863</v>
      </c>
      <c r="D293" s="200">
        <v>7606</v>
      </c>
      <c r="E293" s="199" t="s">
        <v>488</v>
      </c>
      <c r="F293" s="199" t="s">
        <v>613</v>
      </c>
      <c r="G293" s="199" t="s">
        <v>613</v>
      </c>
      <c r="H293" s="199" t="s">
        <v>486</v>
      </c>
      <c r="I293" s="199" t="s">
        <v>896</v>
      </c>
      <c r="J293" s="199" t="s">
        <v>1596</v>
      </c>
      <c r="K293" s="170" t="s">
        <v>816</v>
      </c>
      <c r="L293" s="199" t="s">
        <v>891</v>
      </c>
      <c r="M293" s="201">
        <v>2151.6</v>
      </c>
    </row>
    <row r="294" spans="1:13" ht="12.75">
      <c r="A294" s="170" t="s">
        <v>216</v>
      </c>
      <c r="B294" s="199" t="s">
        <v>233</v>
      </c>
      <c r="C294" s="199" t="s">
        <v>863</v>
      </c>
      <c r="D294" s="200">
        <v>7606</v>
      </c>
      <c r="E294" s="199" t="s">
        <v>488</v>
      </c>
      <c r="F294" s="199" t="s">
        <v>613</v>
      </c>
      <c r="G294" s="199" t="s">
        <v>613</v>
      </c>
      <c r="H294" s="199" t="s">
        <v>486</v>
      </c>
      <c r="I294" s="199" t="s">
        <v>896</v>
      </c>
      <c r="J294" s="199" t="s">
        <v>1596</v>
      </c>
      <c r="K294" s="170" t="s">
        <v>223</v>
      </c>
      <c r="L294" s="199" t="s">
        <v>891</v>
      </c>
      <c r="M294" s="201">
        <v>1936.4</v>
      </c>
    </row>
    <row r="295" spans="1:13" ht="12.75">
      <c r="A295" s="199" t="s">
        <v>524</v>
      </c>
      <c r="B295" s="199" t="s">
        <v>527</v>
      </c>
      <c r="C295" s="199" t="s">
        <v>863</v>
      </c>
      <c r="D295" s="200">
        <v>7606</v>
      </c>
      <c r="E295" s="199" t="s">
        <v>488</v>
      </c>
      <c r="F295" s="199" t="s">
        <v>613</v>
      </c>
      <c r="G295" s="199" t="s">
        <v>613</v>
      </c>
      <c r="H295" s="199" t="s">
        <v>486</v>
      </c>
      <c r="I295" s="199" t="s">
        <v>896</v>
      </c>
      <c r="J295" s="199" t="s">
        <v>1596</v>
      </c>
      <c r="K295" s="199" t="s">
        <v>817</v>
      </c>
      <c r="L295" s="199" t="s">
        <v>876</v>
      </c>
      <c r="M295" s="201">
        <v>1075.8</v>
      </c>
    </row>
    <row r="296" spans="1:13" ht="12.75">
      <c r="A296" s="170" t="s">
        <v>217</v>
      </c>
      <c r="B296" s="199" t="s">
        <v>234</v>
      </c>
      <c r="C296" s="199" t="s">
        <v>863</v>
      </c>
      <c r="D296" s="200">
        <v>7606</v>
      </c>
      <c r="E296" s="199" t="s">
        <v>488</v>
      </c>
      <c r="F296" s="199" t="s">
        <v>613</v>
      </c>
      <c r="G296" s="199" t="s">
        <v>613</v>
      </c>
      <c r="H296" s="199" t="s">
        <v>486</v>
      </c>
      <c r="I296" s="199" t="s">
        <v>896</v>
      </c>
      <c r="J296" s="199" t="s">
        <v>1596</v>
      </c>
      <c r="K296" s="170" t="s">
        <v>816</v>
      </c>
      <c r="L296" s="199" t="s">
        <v>876</v>
      </c>
      <c r="M296" s="201">
        <v>1195.3</v>
      </c>
    </row>
    <row r="297" spans="1:13" ht="12.75">
      <c r="A297" s="170" t="s">
        <v>218</v>
      </c>
      <c r="B297" s="199" t="s">
        <v>235</v>
      </c>
      <c r="C297" s="199" t="s">
        <v>863</v>
      </c>
      <c r="D297" s="200">
        <v>7606</v>
      </c>
      <c r="E297" s="199" t="s">
        <v>488</v>
      </c>
      <c r="F297" s="199" t="s">
        <v>613</v>
      </c>
      <c r="G297" s="199" t="s">
        <v>613</v>
      </c>
      <c r="H297" s="199" t="s">
        <v>486</v>
      </c>
      <c r="I297" s="199" t="s">
        <v>896</v>
      </c>
      <c r="J297" s="199" t="s">
        <v>1596</v>
      </c>
      <c r="K297" s="170" t="s">
        <v>223</v>
      </c>
      <c r="L297" s="199" t="s">
        <v>876</v>
      </c>
      <c r="M297" s="201">
        <v>1075.8</v>
      </c>
    </row>
    <row r="298" spans="1:13" ht="12.75">
      <c r="A298" s="199" t="s">
        <v>464</v>
      </c>
      <c r="B298" s="199" t="s">
        <v>530</v>
      </c>
      <c r="C298" s="199" t="s">
        <v>863</v>
      </c>
      <c r="D298" s="200">
        <v>7606</v>
      </c>
      <c r="E298" s="199" t="s">
        <v>488</v>
      </c>
      <c r="F298" s="199" t="s">
        <v>613</v>
      </c>
      <c r="G298" s="199" t="s">
        <v>613</v>
      </c>
      <c r="H298" s="199" t="s">
        <v>486</v>
      </c>
      <c r="I298" s="199" t="s">
        <v>898</v>
      </c>
      <c r="J298" s="199" t="s">
        <v>1606</v>
      </c>
      <c r="K298" s="199" t="s">
        <v>817</v>
      </c>
      <c r="L298" s="199" t="s">
        <v>891</v>
      </c>
      <c r="M298" s="201">
        <v>1721.2</v>
      </c>
    </row>
    <row r="299" spans="1:13" ht="12.75">
      <c r="A299" s="170" t="s">
        <v>219</v>
      </c>
      <c r="B299" s="199" t="s">
        <v>232</v>
      </c>
      <c r="C299" s="199" t="s">
        <v>863</v>
      </c>
      <c r="D299" s="200">
        <v>7606</v>
      </c>
      <c r="E299" s="199" t="s">
        <v>488</v>
      </c>
      <c r="F299" s="199" t="s">
        <v>613</v>
      </c>
      <c r="G299" s="199" t="s">
        <v>613</v>
      </c>
      <c r="H299" s="199" t="s">
        <v>486</v>
      </c>
      <c r="I299" s="199" t="s">
        <v>898</v>
      </c>
      <c r="J299" s="199" t="s">
        <v>1606</v>
      </c>
      <c r="K299" s="170" t="s">
        <v>816</v>
      </c>
      <c r="L299" s="199" t="s">
        <v>891</v>
      </c>
      <c r="M299" s="201">
        <v>1912.5</v>
      </c>
    </row>
    <row r="300" spans="1:13" ht="12.75">
      <c r="A300" s="170" t="s">
        <v>220</v>
      </c>
      <c r="B300" s="199" t="s">
        <v>233</v>
      </c>
      <c r="C300" s="199" t="s">
        <v>863</v>
      </c>
      <c r="D300" s="200">
        <v>7606</v>
      </c>
      <c r="E300" s="199" t="s">
        <v>488</v>
      </c>
      <c r="F300" s="199" t="s">
        <v>613</v>
      </c>
      <c r="G300" s="199" t="s">
        <v>613</v>
      </c>
      <c r="H300" s="199" t="s">
        <v>486</v>
      </c>
      <c r="I300" s="199" t="s">
        <v>898</v>
      </c>
      <c r="J300" s="199" t="s">
        <v>1606</v>
      </c>
      <c r="K300" s="170" t="s">
        <v>223</v>
      </c>
      <c r="L300" s="199" t="s">
        <v>891</v>
      </c>
      <c r="M300" s="201">
        <v>1721.2</v>
      </c>
    </row>
    <row r="301" spans="1:13" ht="12.75">
      <c r="A301" s="199" t="s">
        <v>461</v>
      </c>
      <c r="B301" s="199" t="s">
        <v>527</v>
      </c>
      <c r="C301" s="199" t="s">
        <v>863</v>
      </c>
      <c r="D301" s="200">
        <v>7606</v>
      </c>
      <c r="E301" s="199" t="s">
        <v>488</v>
      </c>
      <c r="F301" s="199" t="s">
        <v>613</v>
      </c>
      <c r="G301" s="199" t="s">
        <v>613</v>
      </c>
      <c r="H301" s="199" t="s">
        <v>486</v>
      </c>
      <c r="I301" s="199" t="s">
        <v>898</v>
      </c>
      <c r="J301" s="199" t="s">
        <v>1606</v>
      </c>
      <c r="K301" s="199" t="s">
        <v>817</v>
      </c>
      <c r="L301" s="199" t="s">
        <v>876</v>
      </c>
      <c r="M301" s="201">
        <v>956.2</v>
      </c>
    </row>
    <row r="302" spans="1:13" ht="12.75">
      <c r="A302" s="170" t="s">
        <v>221</v>
      </c>
      <c r="B302" s="199" t="s">
        <v>234</v>
      </c>
      <c r="C302" s="199" t="s">
        <v>863</v>
      </c>
      <c r="D302" s="200">
        <v>7606</v>
      </c>
      <c r="E302" s="199" t="s">
        <v>488</v>
      </c>
      <c r="F302" s="199" t="s">
        <v>613</v>
      </c>
      <c r="G302" s="199" t="s">
        <v>613</v>
      </c>
      <c r="H302" s="199" t="s">
        <v>486</v>
      </c>
      <c r="I302" s="199" t="s">
        <v>898</v>
      </c>
      <c r="J302" s="199" t="s">
        <v>1606</v>
      </c>
      <c r="K302" s="170" t="s">
        <v>816</v>
      </c>
      <c r="L302" s="199" t="s">
        <v>876</v>
      </c>
      <c r="M302" s="201">
        <v>1062.5</v>
      </c>
    </row>
    <row r="303" spans="1:13" ht="12.75">
      <c r="A303" s="170" t="s">
        <v>222</v>
      </c>
      <c r="B303" s="199" t="s">
        <v>235</v>
      </c>
      <c r="C303" s="199" t="s">
        <v>863</v>
      </c>
      <c r="D303" s="200">
        <v>7606</v>
      </c>
      <c r="E303" s="199" t="s">
        <v>488</v>
      </c>
      <c r="F303" s="199" t="s">
        <v>613</v>
      </c>
      <c r="G303" s="199" t="s">
        <v>613</v>
      </c>
      <c r="H303" s="199" t="s">
        <v>486</v>
      </c>
      <c r="I303" s="199" t="s">
        <v>898</v>
      </c>
      <c r="J303" s="199" t="s">
        <v>1606</v>
      </c>
      <c r="K303" s="170" t="s">
        <v>223</v>
      </c>
      <c r="L303" s="199" t="s">
        <v>876</v>
      </c>
      <c r="M303" s="201">
        <v>956.2</v>
      </c>
    </row>
    <row r="304" spans="1:13" ht="12.75">
      <c r="A304" s="170" t="s">
        <v>435</v>
      </c>
      <c r="B304" s="199" t="s">
        <v>444</v>
      </c>
      <c r="C304" s="199" t="s">
        <v>863</v>
      </c>
      <c r="D304" s="200">
        <v>7607</v>
      </c>
      <c r="E304" s="199" t="s">
        <v>445</v>
      </c>
      <c r="F304" s="199" t="s">
        <v>613</v>
      </c>
      <c r="G304" s="199" t="s">
        <v>613</v>
      </c>
      <c r="H304" s="199" t="s">
        <v>486</v>
      </c>
      <c r="I304" s="199" t="s">
        <v>901</v>
      </c>
      <c r="J304" s="199" t="s">
        <v>1509</v>
      </c>
      <c r="K304" s="170" t="s">
        <v>816</v>
      </c>
      <c r="L304" s="199" t="s">
        <v>876</v>
      </c>
      <c r="M304" s="201">
        <v>590.7</v>
      </c>
    </row>
    <row r="305" spans="1:13" ht="12.75">
      <c r="A305" s="170" t="s">
        <v>436</v>
      </c>
      <c r="B305" s="199" t="s">
        <v>444</v>
      </c>
      <c r="C305" s="199" t="s">
        <v>863</v>
      </c>
      <c r="D305" s="200">
        <v>7607</v>
      </c>
      <c r="E305" s="199" t="s">
        <v>445</v>
      </c>
      <c r="F305" s="199" t="s">
        <v>613</v>
      </c>
      <c r="G305" s="199" t="s">
        <v>613</v>
      </c>
      <c r="H305" s="199" t="s">
        <v>486</v>
      </c>
      <c r="I305" s="199" t="s">
        <v>1102</v>
      </c>
      <c r="J305" s="199" t="s">
        <v>1529</v>
      </c>
      <c r="K305" s="170" t="s">
        <v>816</v>
      </c>
      <c r="L305" s="199" t="s">
        <v>876</v>
      </c>
      <c r="M305" s="201">
        <v>590.7</v>
      </c>
    </row>
    <row r="306" spans="1:13" ht="12.75">
      <c r="A306" s="170" t="s">
        <v>437</v>
      </c>
      <c r="B306" s="199" t="s">
        <v>444</v>
      </c>
      <c r="C306" s="199" t="s">
        <v>863</v>
      </c>
      <c r="D306" s="200">
        <v>7607</v>
      </c>
      <c r="E306" s="199" t="s">
        <v>445</v>
      </c>
      <c r="F306" s="199" t="s">
        <v>613</v>
      </c>
      <c r="G306" s="199" t="s">
        <v>613</v>
      </c>
      <c r="H306" s="199" t="s">
        <v>486</v>
      </c>
      <c r="I306" s="199" t="s">
        <v>1161</v>
      </c>
      <c r="J306" s="199" t="s">
        <v>1540</v>
      </c>
      <c r="K306" s="170" t="s">
        <v>816</v>
      </c>
      <c r="L306" s="199" t="s">
        <v>876</v>
      </c>
      <c r="M306" s="201">
        <v>590.7</v>
      </c>
    </row>
    <row r="307" spans="1:13" ht="12.75">
      <c r="A307" s="170" t="s">
        <v>438</v>
      </c>
      <c r="B307" s="199" t="s">
        <v>444</v>
      </c>
      <c r="C307" s="199" t="s">
        <v>863</v>
      </c>
      <c r="D307" s="200">
        <v>7607</v>
      </c>
      <c r="E307" s="199" t="s">
        <v>445</v>
      </c>
      <c r="F307" s="199" t="s">
        <v>613</v>
      </c>
      <c r="G307" s="199" t="s">
        <v>613</v>
      </c>
      <c r="H307" s="199" t="s">
        <v>486</v>
      </c>
      <c r="I307" s="199" t="s">
        <v>1220</v>
      </c>
      <c r="J307" s="199" t="s">
        <v>1551</v>
      </c>
      <c r="K307" s="170" t="s">
        <v>816</v>
      </c>
      <c r="L307" s="199" t="s">
        <v>876</v>
      </c>
      <c r="M307" s="201">
        <v>590.7</v>
      </c>
    </row>
    <row r="308" spans="1:13" ht="12.75">
      <c r="A308" s="170" t="s">
        <v>439</v>
      </c>
      <c r="B308" s="199" t="s">
        <v>444</v>
      </c>
      <c r="C308" s="199" t="s">
        <v>863</v>
      </c>
      <c r="D308" s="200">
        <v>7607</v>
      </c>
      <c r="E308" s="199" t="s">
        <v>445</v>
      </c>
      <c r="F308" s="199" t="s">
        <v>613</v>
      </c>
      <c r="G308" s="199" t="s">
        <v>613</v>
      </c>
      <c r="H308" s="199" t="s">
        <v>486</v>
      </c>
      <c r="I308" s="199" t="s">
        <v>889</v>
      </c>
      <c r="J308" s="199" t="s">
        <v>1562</v>
      </c>
      <c r="K308" s="170" t="s">
        <v>816</v>
      </c>
      <c r="L308" s="199" t="s">
        <v>876</v>
      </c>
      <c r="M308" s="201">
        <v>571.6</v>
      </c>
    </row>
    <row r="309" spans="1:13" ht="12.75">
      <c r="A309" s="170" t="s">
        <v>440</v>
      </c>
      <c r="B309" s="199" t="s">
        <v>444</v>
      </c>
      <c r="C309" s="199" t="s">
        <v>863</v>
      </c>
      <c r="D309" s="200">
        <v>7607</v>
      </c>
      <c r="E309" s="199" t="s">
        <v>445</v>
      </c>
      <c r="F309" s="199" t="s">
        <v>613</v>
      </c>
      <c r="G309" s="199" t="s">
        <v>613</v>
      </c>
      <c r="H309" s="199" t="s">
        <v>486</v>
      </c>
      <c r="I309" s="199" t="s">
        <v>892</v>
      </c>
      <c r="J309" s="199" t="s">
        <v>1573</v>
      </c>
      <c r="K309" s="170" t="s">
        <v>816</v>
      </c>
      <c r="L309" s="199" t="s">
        <v>876</v>
      </c>
      <c r="M309" s="201">
        <v>552.6</v>
      </c>
    </row>
    <row r="310" spans="1:13" ht="12.75">
      <c r="A310" s="170" t="s">
        <v>441</v>
      </c>
      <c r="B310" s="199" t="s">
        <v>444</v>
      </c>
      <c r="C310" s="199" t="s">
        <v>863</v>
      </c>
      <c r="D310" s="200">
        <v>7607</v>
      </c>
      <c r="E310" s="199" t="s">
        <v>445</v>
      </c>
      <c r="F310" s="199" t="s">
        <v>613</v>
      </c>
      <c r="G310" s="199" t="s">
        <v>613</v>
      </c>
      <c r="H310" s="199" t="s">
        <v>486</v>
      </c>
      <c r="I310" s="199" t="s">
        <v>894</v>
      </c>
      <c r="J310" s="199" t="s">
        <v>1585</v>
      </c>
      <c r="K310" s="170" t="s">
        <v>816</v>
      </c>
      <c r="L310" s="199" t="s">
        <v>876</v>
      </c>
      <c r="M310" s="201">
        <v>533.5</v>
      </c>
    </row>
    <row r="311" spans="1:13" ht="12.75">
      <c r="A311" s="170" t="s">
        <v>442</v>
      </c>
      <c r="B311" s="199" t="s">
        <v>444</v>
      </c>
      <c r="C311" s="199" t="s">
        <v>863</v>
      </c>
      <c r="D311" s="200">
        <v>7607</v>
      </c>
      <c r="E311" s="199" t="s">
        <v>445</v>
      </c>
      <c r="F311" s="199" t="s">
        <v>613</v>
      </c>
      <c r="G311" s="199" t="s">
        <v>613</v>
      </c>
      <c r="H311" s="199" t="s">
        <v>486</v>
      </c>
      <c r="I311" s="199" t="s">
        <v>896</v>
      </c>
      <c r="J311" s="199" t="s">
        <v>1596</v>
      </c>
      <c r="K311" s="170" t="s">
        <v>816</v>
      </c>
      <c r="L311" s="199" t="s">
        <v>876</v>
      </c>
      <c r="M311" s="201">
        <v>514.5</v>
      </c>
    </row>
    <row r="312" spans="1:13" ht="12.75">
      <c r="A312" s="170" t="s">
        <v>443</v>
      </c>
      <c r="B312" s="199" t="s">
        <v>444</v>
      </c>
      <c r="C312" s="199" t="s">
        <v>863</v>
      </c>
      <c r="D312" s="200">
        <v>7607</v>
      </c>
      <c r="E312" s="199" t="s">
        <v>445</v>
      </c>
      <c r="F312" s="199" t="s">
        <v>613</v>
      </c>
      <c r="G312" s="199" t="s">
        <v>613</v>
      </c>
      <c r="H312" s="199" t="s">
        <v>486</v>
      </c>
      <c r="I312" s="199" t="s">
        <v>898</v>
      </c>
      <c r="J312" s="199" t="s">
        <v>1606</v>
      </c>
      <c r="K312" s="170" t="s">
        <v>816</v>
      </c>
      <c r="L312" s="199" t="s">
        <v>876</v>
      </c>
      <c r="M312" s="201">
        <v>476.3</v>
      </c>
    </row>
  </sheetData>
  <sheetProtection password="C760" sheet="1" objects="1" scenarios="1" pivotTable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45"/>
  <sheetViews>
    <sheetView showGridLines="0" showRowColHeaders="0" zoomScalePageLayoutView="0" workbookViewId="0" topLeftCell="A1">
      <pane ySplit="1" topLeftCell="BM2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12.57421875" style="0" bestFit="1" customWidth="1"/>
    <col min="2" max="2" width="11.8515625" style="0" bestFit="1" customWidth="1"/>
    <col min="3" max="3" width="12.8515625" style="0" bestFit="1" customWidth="1"/>
    <col min="4" max="4" width="4.57421875" style="0" bestFit="1" customWidth="1"/>
    <col min="5" max="5" width="22.28125" style="0" bestFit="1" customWidth="1"/>
    <col min="6" max="6" width="14.140625" style="0" bestFit="1" customWidth="1"/>
    <col min="7" max="7" width="14.57421875" style="0" bestFit="1" customWidth="1"/>
    <col min="8" max="8" width="11.140625" style="0" bestFit="1" customWidth="1"/>
    <col min="9" max="9" width="14.421875" style="0" bestFit="1" customWidth="1"/>
    <col min="10" max="10" width="14.7109375" style="0" bestFit="1" customWidth="1"/>
    <col min="11" max="11" width="9.8515625" style="0" bestFit="1" customWidth="1"/>
    <col min="12" max="12" width="5.140625" style="0" bestFit="1" customWidth="1"/>
    <col min="13" max="13" width="5.7109375" style="0" bestFit="1" customWidth="1"/>
  </cols>
  <sheetData>
    <row r="1" spans="1:13" ht="12.75">
      <c r="A1" s="26" t="s">
        <v>588</v>
      </c>
      <c r="B1" s="26" t="s">
        <v>589</v>
      </c>
      <c r="C1" s="26" t="s">
        <v>590</v>
      </c>
      <c r="D1" s="26" t="s">
        <v>591</v>
      </c>
      <c r="E1" s="26" t="s">
        <v>592</v>
      </c>
      <c r="F1" s="26" t="s">
        <v>593</v>
      </c>
      <c r="G1" s="26" t="s">
        <v>594</v>
      </c>
      <c r="H1" s="26" t="s">
        <v>595</v>
      </c>
      <c r="I1" s="26" t="s">
        <v>596</v>
      </c>
      <c r="J1" s="26" t="s">
        <v>597</v>
      </c>
      <c r="K1" s="26" t="s">
        <v>598</v>
      </c>
      <c r="L1" s="26" t="s">
        <v>599</v>
      </c>
      <c r="M1" s="26" t="s">
        <v>600</v>
      </c>
    </row>
    <row r="2" spans="1:13" ht="12.75">
      <c r="A2" s="170" t="s">
        <v>255</v>
      </c>
      <c r="B2" s="170" t="s">
        <v>256</v>
      </c>
      <c r="C2" s="170" t="s">
        <v>773</v>
      </c>
      <c r="D2" s="171">
        <v>5111</v>
      </c>
      <c r="E2" s="170" t="s">
        <v>257</v>
      </c>
      <c r="F2" s="170" t="s">
        <v>774</v>
      </c>
      <c r="G2" s="170" t="s">
        <v>241</v>
      </c>
      <c r="H2" s="170" t="s">
        <v>242</v>
      </c>
      <c r="I2" s="170" t="s">
        <v>243</v>
      </c>
      <c r="J2" s="170" t="s">
        <v>244</v>
      </c>
      <c r="K2" s="170" t="s">
        <v>817</v>
      </c>
      <c r="L2" s="170" t="s">
        <v>891</v>
      </c>
      <c r="M2" s="221">
        <v>295</v>
      </c>
    </row>
    <row r="3" spans="1:13" ht="12.75">
      <c r="A3" s="170" t="s">
        <v>266</v>
      </c>
      <c r="B3" s="170" t="s">
        <v>267</v>
      </c>
      <c r="C3" s="170" t="s">
        <v>773</v>
      </c>
      <c r="D3" s="171">
        <v>5111</v>
      </c>
      <c r="E3" s="170" t="s">
        <v>257</v>
      </c>
      <c r="F3" s="170" t="s">
        <v>774</v>
      </c>
      <c r="G3" s="170" t="s">
        <v>241</v>
      </c>
      <c r="H3" s="170" t="s">
        <v>242</v>
      </c>
      <c r="I3" s="170" t="s">
        <v>243</v>
      </c>
      <c r="J3" s="170" t="s">
        <v>244</v>
      </c>
      <c r="K3" s="170" t="s">
        <v>816</v>
      </c>
      <c r="L3" s="170" t="s">
        <v>891</v>
      </c>
      <c r="M3" s="221">
        <v>442.5</v>
      </c>
    </row>
    <row r="4" spans="1:13" ht="12.75">
      <c r="A4" s="170" t="s">
        <v>260</v>
      </c>
      <c r="B4" s="170" t="s">
        <v>261</v>
      </c>
      <c r="C4" s="170" t="s">
        <v>773</v>
      </c>
      <c r="D4" s="171">
        <v>5111</v>
      </c>
      <c r="E4" s="170" t="s">
        <v>257</v>
      </c>
      <c r="F4" s="170" t="s">
        <v>774</v>
      </c>
      <c r="G4" s="170" t="s">
        <v>241</v>
      </c>
      <c r="H4" s="170" t="s">
        <v>242</v>
      </c>
      <c r="I4" s="170" t="s">
        <v>243</v>
      </c>
      <c r="J4" s="170" t="s">
        <v>244</v>
      </c>
      <c r="K4" s="170" t="s">
        <v>831</v>
      </c>
      <c r="L4" s="170" t="s">
        <v>891</v>
      </c>
      <c r="M4" s="221">
        <v>236</v>
      </c>
    </row>
    <row r="5" spans="1:13" ht="12.75">
      <c r="A5" s="170" t="s">
        <v>262</v>
      </c>
      <c r="B5" s="170" t="s">
        <v>263</v>
      </c>
      <c r="C5" s="170" t="s">
        <v>773</v>
      </c>
      <c r="D5" s="171">
        <v>5111</v>
      </c>
      <c r="E5" s="170" t="s">
        <v>257</v>
      </c>
      <c r="F5" s="170" t="s">
        <v>774</v>
      </c>
      <c r="G5" s="170" t="s">
        <v>241</v>
      </c>
      <c r="H5" s="170" t="s">
        <v>242</v>
      </c>
      <c r="I5" s="170" t="s">
        <v>243</v>
      </c>
      <c r="J5" s="170" t="s">
        <v>244</v>
      </c>
      <c r="K5" s="170" t="s">
        <v>817</v>
      </c>
      <c r="L5" s="170" t="s">
        <v>876</v>
      </c>
      <c r="M5" s="221">
        <v>177</v>
      </c>
    </row>
    <row r="6" spans="1:13" ht="12.75">
      <c r="A6" s="170" t="s">
        <v>264</v>
      </c>
      <c r="B6" s="170" t="s">
        <v>265</v>
      </c>
      <c r="C6" s="170" t="s">
        <v>773</v>
      </c>
      <c r="D6" s="171">
        <v>5111</v>
      </c>
      <c r="E6" s="170" t="s">
        <v>257</v>
      </c>
      <c r="F6" s="170" t="s">
        <v>774</v>
      </c>
      <c r="G6" s="170" t="s">
        <v>241</v>
      </c>
      <c r="H6" s="170" t="s">
        <v>242</v>
      </c>
      <c r="I6" s="170" t="s">
        <v>243</v>
      </c>
      <c r="J6" s="170" t="s">
        <v>244</v>
      </c>
      <c r="K6" s="170" t="s">
        <v>816</v>
      </c>
      <c r="L6" s="170" t="s">
        <v>876</v>
      </c>
      <c r="M6" s="221">
        <v>295</v>
      </c>
    </row>
    <row r="7" spans="1:13" ht="12.75">
      <c r="A7" s="170" t="s">
        <v>258</v>
      </c>
      <c r="B7" s="170" t="s">
        <v>259</v>
      </c>
      <c r="C7" s="170" t="s">
        <v>773</v>
      </c>
      <c r="D7" s="171">
        <v>5111</v>
      </c>
      <c r="E7" s="170" t="s">
        <v>257</v>
      </c>
      <c r="F7" s="170" t="s">
        <v>774</v>
      </c>
      <c r="G7" s="170" t="s">
        <v>241</v>
      </c>
      <c r="H7" s="170" t="s">
        <v>242</v>
      </c>
      <c r="I7" s="170" t="s">
        <v>243</v>
      </c>
      <c r="J7" s="170" t="s">
        <v>244</v>
      </c>
      <c r="K7" s="170" t="s">
        <v>831</v>
      </c>
      <c r="L7" s="170" t="s">
        <v>876</v>
      </c>
      <c r="M7" s="221">
        <v>147.5</v>
      </c>
    </row>
    <row r="8" spans="1:13" ht="12.75">
      <c r="A8" s="170" t="s">
        <v>289</v>
      </c>
      <c r="B8" s="170" t="s">
        <v>256</v>
      </c>
      <c r="C8" s="170" t="s">
        <v>773</v>
      </c>
      <c r="D8" s="171">
        <v>5111</v>
      </c>
      <c r="E8" s="170" t="s">
        <v>257</v>
      </c>
      <c r="F8" s="170" t="s">
        <v>774</v>
      </c>
      <c r="G8" s="170" t="s">
        <v>241</v>
      </c>
      <c r="H8" s="170" t="s">
        <v>242</v>
      </c>
      <c r="I8" s="170" t="s">
        <v>282</v>
      </c>
      <c r="J8" s="170" t="s">
        <v>283</v>
      </c>
      <c r="K8" s="170" t="s">
        <v>817</v>
      </c>
      <c r="L8" s="170" t="s">
        <v>891</v>
      </c>
      <c r="M8" s="221">
        <v>270.3</v>
      </c>
    </row>
    <row r="9" spans="1:13" ht="12.75">
      <c r="A9" s="170" t="s">
        <v>294</v>
      </c>
      <c r="B9" s="170" t="s">
        <v>267</v>
      </c>
      <c r="C9" s="170" t="s">
        <v>773</v>
      </c>
      <c r="D9" s="171">
        <v>5111</v>
      </c>
      <c r="E9" s="170" t="s">
        <v>257</v>
      </c>
      <c r="F9" s="170" t="s">
        <v>774</v>
      </c>
      <c r="G9" s="170" t="s">
        <v>241</v>
      </c>
      <c r="H9" s="170" t="s">
        <v>242</v>
      </c>
      <c r="I9" s="170" t="s">
        <v>282</v>
      </c>
      <c r="J9" s="170" t="s">
        <v>283</v>
      </c>
      <c r="K9" s="170" t="s">
        <v>816</v>
      </c>
      <c r="L9" s="170" t="s">
        <v>891</v>
      </c>
      <c r="M9" s="221">
        <v>405.4</v>
      </c>
    </row>
    <row r="10" spans="1:13" ht="12.75">
      <c r="A10" s="170" t="s">
        <v>291</v>
      </c>
      <c r="B10" s="170" t="s">
        <v>261</v>
      </c>
      <c r="C10" s="170" t="s">
        <v>773</v>
      </c>
      <c r="D10" s="171">
        <v>5111</v>
      </c>
      <c r="E10" s="170" t="s">
        <v>257</v>
      </c>
      <c r="F10" s="170" t="s">
        <v>774</v>
      </c>
      <c r="G10" s="170" t="s">
        <v>241</v>
      </c>
      <c r="H10" s="170" t="s">
        <v>242</v>
      </c>
      <c r="I10" s="170" t="s">
        <v>282</v>
      </c>
      <c r="J10" s="170" t="s">
        <v>283</v>
      </c>
      <c r="K10" s="170" t="s">
        <v>831</v>
      </c>
      <c r="L10" s="170" t="s">
        <v>891</v>
      </c>
      <c r="M10" s="221">
        <v>216.2</v>
      </c>
    </row>
    <row r="11" spans="1:13" ht="12.75">
      <c r="A11" s="170" t="s">
        <v>292</v>
      </c>
      <c r="B11" s="170" t="s">
        <v>263</v>
      </c>
      <c r="C11" s="170" t="s">
        <v>773</v>
      </c>
      <c r="D11" s="171">
        <v>5111</v>
      </c>
      <c r="E11" s="170" t="s">
        <v>257</v>
      </c>
      <c r="F11" s="170" t="s">
        <v>774</v>
      </c>
      <c r="G11" s="170" t="s">
        <v>241</v>
      </c>
      <c r="H11" s="170" t="s">
        <v>242</v>
      </c>
      <c r="I11" s="170" t="s">
        <v>282</v>
      </c>
      <c r="J11" s="170" t="s">
        <v>283</v>
      </c>
      <c r="K11" s="170" t="s">
        <v>817</v>
      </c>
      <c r="L11" s="170" t="s">
        <v>876</v>
      </c>
      <c r="M11" s="221">
        <v>162.2</v>
      </c>
    </row>
    <row r="12" spans="1:13" ht="12.75">
      <c r="A12" s="170" t="s">
        <v>293</v>
      </c>
      <c r="B12" s="170" t="s">
        <v>265</v>
      </c>
      <c r="C12" s="170" t="s">
        <v>773</v>
      </c>
      <c r="D12" s="171">
        <v>5111</v>
      </c>
      <c r="E12" s="170" t="s">
        <v>257</v>
      </c>
      <c r="F12" s="170" t="s">
        <v>774</v>
      </c>
      <c r="G12" s="170" t="s">
        <v>241</v>
      </c>
      <c r="H12" s="170" t="s">
        <v>242</v>
      </c>
      <c r="I12" s="170" t="s">
        <v>282</v>
      </c>
      <c r="J12" s="170" t="s">
        <v>283</v>
      </c>
      <c r="K12" s="170" t="s">
        <v>816</v>
      </c>
      <c r="L12" s="170" t="s">
        <v>876</v>
      </c>
      <c r="M12" s="221">
        <v>270.3</v>
      </c>
    </row>
    <row r="13" spans="1:13" ht="12.75">
      <c r="A13" s="170" t="s">
        <v>290</v>
      </c>
      <c r="B13" s="170" t="s">
        <v>259</v>
      </c>
      <c r="C13" s="170" t="s">
        <v>773</v>
      </c>
      <c r="D13" s="171">
        <v>5111</v>
      </c>
      <c r="E13" s="170" t="s">
        <v>257</v>
      </c>
      <c r="F13" s="170" t="s">
        <v>774</v>
      </c>
      <c r="G13" s="170" t="s">
        <v>241</v>
      </c>
      <c r="H13" s="170" t="s">
        <v>242</v>
      </c>
      <c r="I13" s="170" t="s">
        <v>282</v>
      </c>
      <c r="J13" s="170" t="s">
        <v>283</v>
      </c>
      <c r="K13" s="170" t="s">
        <v>831</v>
      </c>
      <c r="L13" s="170" t="s">
        <v>876</v>
      </c>
      <c r="M13" s="221">
        <v>135.1</v>
      </c>
    </row>
    <row r="14" spans="1:13" ht="12.75">
      <c r="A14" s="170" t="s">
        <v>309</v>
      </c>
      <c r="B14" s="170" t="s">
        <v>256</v>
      </c>
      <c r="C14" s="170" t="s">
        <v>773</v>
      </c>
      <c r="D14" s="171">
        <v>5111</v>
      </c>
      <c r="E14" s="170" t="s">
        <v>257</v>
      </c>
      <c r="F14" s="170" t="s">
        <v>774</v>
      </c>
      <c r="G14" s="170" t="s">
        <v>241</v>
      </c>
      <c r="H14" s="170" t="s">
        <v>242</v>
      </c>
      <c r="I14" s="170" t="s">
        <v>302</v>
      </c>
      <c r="J14" s="170" t="s">
        <v>303</v>
      </c>
      <c r="K14" s="170" t="s">
        <v>817</v>
      </c>
      <c r="L14" s="170" t="s">
        <v>891</v>
      </c>
      <c r="M14" s="221">
        <v>247.7</v>
      </c>
    </row>
    <row r="15" spans="1:13" ht="12.75">
      <c r="A15" s="170" t="s">
        <v>314</v>
      </c>
      <c r="B15" s="170" t="s">
        <v>267</v>
      </c>
      <c r="C15" s="170" t="s">
        <v>773</v>
      </c>
      <c r="D15" s="171">
        <v>5111</v>
      </c>
      <c r="E15" s="170" t="s">
        <v>257</v>
      </c>
      <c r="F15" s="170" t="s">
        <v>774</v>
      </c>
      <c r="G15" s="170" t="s">
        <v>241</v>
      </c>
      <c r="H15" s="170" t="s">
        <v>242</v>
      </c>
      <c r="I15" s="170" t="s">
        <v>302</v>
      </c>
      <c r="J15" s="170" t="s">
        <v>303</v>
      </c>
      <c r="K15" s="170" t="s">
        <v>816</v>
      </c>
      <c r="L15" s="170" t="s">
        <v>891</v>
      </c>
      <c r="M15" s="221">
        <v>371.5</v>
      </c>
    </row>
    <row r="16" spans="1:13" ht="12.75">
      <c r="A16" s="170" t="s">
        <v>311</v>
      </c>
      <c r="B16" s="170" t="s">
        <v>261</v>
      </c>
      <c r="C16" s="170" t="s">
        <v>773</v>
      </c>
      <c r="D16" s="171">
        <v>5111</v>
      </c>
      <c r="E16" s="170" t="s">
        <v>257</v>
      </c>
      <c r="F16" s="170" t="s">
        <v>774</v>
      </c>
      <c r="G16" s="170" t="s">
        <v>241</v>
      </c>
      <c r="H16" s="170" t="s">
        <v>242</v>
      </c>
      <c r="I16" s="170" t="s">
        <v>302</v>
      </c>
      <c r="J16" s="170" t="s">
        <v>303</v>
      </c>
      <c r="K16" s="170" t="s">
        <v>831</v>
      </c>
      <c r="L16" s="170" t="s">
        <v>891</v>
      </c>
      <c r="M16" s="221">
        <v>198.1</v>
      </c>
    </row>
    <row r="17" spans="1:13" ht="12.75">
      <c r="A17" s="170" t="s">
        <v>312</v>
      </c>
      <c r="B17" s="170" t="s">
        <v>263</v>
      </c>
      <c r="C17" s="170" t="s">
        <v>773</v>
      </c>
      <c r="D17" s="171">
        <v>5111</v>
      </c>
      <c r="E17" s="170" t="s">
        <v>257</v>
      </c>
      <c r="F17" s="170" t="s">
        <v>774</v>
      </c>
      <c r="G17" s="170" t="s">
        <v>241</v>
      </c>
      <c r="H17" s="170" t="s">
        <v>242</v>
      </c>
      <c r="I17" s="170" t="s">
        <v>302</v>
      </c>
      <c r="J17" s="170" t="s">
        <v>303</v>
      </c>
      <c r="K17" s="170" t="s">
        <v>817</v>
      </c>
      <c r="L17" s="170" t="s">
        <v>876</v>
      </c>
      <c r="M17" s="221">
        <v>148.6</v>
      </c>
    </row>
    <row r="18" spans="1:13" ht="12.75">
      <c r="A18" s="170" t="s">
        <v>313</v>
      </c>
      <c r="B18" s="170" t="s">
        <v>265</v>
      </c>
      <c r="C18" s="170" t="s">
        <v>773</v>
      </c>
      <c r="D18" s="171">
        <v>5111</v>
      </c>
      <c r="E18" s="170" t="s">
        <v>257</v>
      </c>
      <c r="F18" s="170" t="s">
        <v>774</v>
      </c>
      <c r="G18" s="170" t="s">
        <v>241</v>
      </c>
      <c r="H18" s="170" t="s">
        <v>242</v>
      </c>
      <c r="I18" s="170" t="s">
        <v>302</v>
      </c>
      <c r="J18" s="170" t="s">
        <v>303</v>
      </c>
      <c r="K18" s="170" t="s">
        <v>816</v>
      </c>
      <c r="L18" s="170" t="s">
        <v>876</v>
      </c>
      <c r="M18" s="221">
        <v>247.7</v>
      </c>
    </row>
    <row r="19" spans="1:13" ht="12.75">
      <c r="A19" s="170" t="s">
        <v>310</v>
      </c>
      <c r="B19" s="170" t="s">
        <v>259</v>
      </c>
      <c r="C19" s="170" t="s">
        <v>773</v>
      </c>
      <c r="D19" s="171">
        <v>5111</v>
      </c>
      <c r="E19" s="170" t="s">
        <v>257</v>
      </c>
      <c r="F19" s="170" t="s">
        <v>774</v>
      </c>
      <c r="G19" s="170" t="s">
        <v>241</v>
      </c>
      <c r="H19" s="170" t="s">
        <v>242</v>
      </c>
      <c r="I19" s="170" t="s">
        <v>302</v>
      </c>
      <c r="J19" s="170" t="s">
        <v>303</v>
      </c>
      <c r="K19" s="170" t="s">
        <v>831</v>
      </c>
      <c r="L19" s="170" t="s">
        <v>876</v>
      </c>
      <c r="M19" s="221">
        <v>123.8</v>
      </c>
    </row>
    <row r="20" spans="1:13" ht="12.75">
      <c r="A20" s="170" t="s">
        <v>329</v>
      </c>
      <c r="B20" s="170" t="s">
        <v>256</v>
      </c>
      <c r="C20" s="170" t="s">
        <v>773</v>
      </c>
      <c r="D20" s="171">
        <v>5111</v>
      </c>
      <c r="E20" s="170" t="s">
        <v>257</v>
      </c>
      <c r="F20" s="170" t="s">
        <v>774</v>
      </c>
      <c r="G20" s="170" t="s">
        <v>241</v>
      </c>
      <c r="H20" s="170" t="s">
        <v>242</v>
      </c>
      <c r="I20" s="170" t="s">
        <v>322</v>
      </c>
      <c r="J20" s="170" t="s">
        <v>323</v>
      </c>
      <c r="K20" s="170" t="s">
        <v>817</v>
      </c>
      <c r="L20" s="170" t="s">
        <v>891</v>
      </c>
      <c r="M20" s="221">
        <v>226.9</v>
      </c>
    </row>
    <row r="21" spans="1:13" ht="12.75">
      <c r="A21" s="170" t="s">
        <v>334</v>
      </c>
      <c r="B21" s="170" t="s">
        <v>267</v>
      </c>
      <c r="C21" s="170" t="s">
        <v>773</v>
      </c>
      <c r="D21" s="171">
        <v>5111</v>
      </c>
      <c r="E21" s="170" t="s">
        <v>257</v>
      </c>
      <c r="F21" s="170" t="s">
        <v>774</v>
      </c>
      <c r="G21" s="170" t="s">
        <v>241</v>
      </c>
      <c r="H21" s="170" t="s">
        <v>242</v>
      </c>
      <c r="I21" s="170" t="s">
        <v>322</v>
      </c>
      <c r="J21" s="170" t="s">
        <v>323</v>
      </c>
      <c r="K21" s="170" t="s">
        <v>816</v>
      </c>
      <c r="L21" s="170" t="s">
        <v>891</v>
      </c>
      <c r="M21" s="221">
        <v>340.4</v>
      </c>
    </row>
    <row r="22" spans="1:13" ht="12.75">
      <c r="A22" s="170" t="s">
        <v>331</v>
      </c>
      <c r="B22" s="170" t="s">
        <v>261</v>
      </c>
      <c r="C22" s="170" t="s">
        <v>773</v>
      </c>
      <c r="D22" s="171">
        <v>5111</v>
      </c>
      <c r="E22" s="170" t="s">
        <v>257</v>
      </c>
      <c r="F22" s="170" t="s">
        <v>774</v>
      </c>
      <c r="G22" s="170" t="s">
        <v>241</v>
      </c>
      <c r="H22" s="170" t="s">
        <v>242</v>
      </c>
      <c r="I22" s="170" t="s">
        <v>322</v>
      </c>
      <c r="J22" s="170" t="s">
        <v>323</v>
      </c>
      <c r="K22" s="170" t="s">
        <v>831</v>
      </c>
      <c r="L22" s="170" t="s">
        <v>891</v>
      </c>
      <c r="M22" s="221">
        <v>181.5</v>
      </c>
    </row>
    <row r="23" spans="1:13" ht="12.75">
      <c r="A23" s="170" t="s">
        <v>332</v>
      </c>
      <c r="B23" s="170" t="s">
        <v>263</v>
      </c>
      <c r="C23" s="170" t="s">
        <v>773</v>
      </c>
      <c r="D23" s="171">
        <v>5111</v>
      </c>
      <c r="E23" s="170" t="s">
        <v>257</v>
      </c>
      <c r="F23" s="170" t="s">
        <v>774</v>
      </c>
      <c r="G23" s="170" t="s">
        <v>241</v>
      </c>
      <c r="H23" s="170" t="s">
        <v>242</v>
      </c>
      <c r="I23" s="170" t="s">
        <v>322</v>
      </c>
      <c r="J23" s="170" t="s">
        <v>323</v>
      </c>
      <c r="K23" s="170" t="s">
        <v>817</v>
      </c>
      <c r="L23" s="170" t="s">
        <v>876</v>
      </c>
      <c r="M23" s="221">
        <v>136.1</v>
      </c>
    </row>
    <row r="24" spans="1:13" ht="12.75">
      <c r="A24" s="170" t="s">
        <v>333</v>
      </c>
      <c r="B24" s="170" t="s">
        <v>265</v>
      </c>
      <c r="C24" s="170" t="s">
        <v>773</v>
      </c>
      <c r="D24" s="171">
        <v>5111</v>
      </c>
      <c r="E24" s="170" t="s">
        <v>257</v>
      </c>
      <c r="F24" s="170" t="s">
        <v>774</v>
      </c>
      <c r="G24" s="170" t="s">
        <v>241</v>
      </c>
      <c r="H24" s="170" t="s">
        <v>242</v>
      </c>
      <c r="I24" s="170" t="s">
        <v>322</v>
      </c>
      <c r="J24" s="170" t="s">
        <v>323</v>
      </c>
      <c r="K24" s="170" t="s">
        <v>816</v>
      </c>
      <c r="L24" s="170" t="s">
        <v>876</v>
      </c>
      <c r="M24" s="221">
        <v>226.9</v>
      </c>
    </row>
    <row r="25" spans="1:13" ht="12.75">
      <c r="A25" s="170" t="s">
        <v>330</v>
      </c>
      <c r="B25" s="170" t="s">
        <v>259</v>
      </c>
      <c r="C25" s="170" t="s">
        <v>773</v>
      </c>
      <c r="D25" s="171">
        <v>5111</v>
      </c>
      <c r="E25" s="170" t="s">
        <v>257</v>
      </c>
      <c r="F25" s="170" t="s">
        <v>774</v>
      </c>
      <c r="G25" s="170" t="s">
        <v>241</v>
      </c>
      <c r="H25" s="170" t="s">
        <v>242</v>
      </c>
      <c r="I25" s="170" t="s">
        <v>322</v>
      </c>
      <c r="J25" s="170" t="s">
        <v>323</v>
      </c>
      <c r="K25" s="170" t="s">
        <v>831</v>
      </c>
      <c r="L25" s="170" t="s">
        <v>876</v>
      </c>
      <c r="M25" s="221">
        <v>113.5</v>
      </c>
    </row>
    <row r="26" spans="1:13" ht="12.75">
      <c r="A26" s="170" t="s">
        <v>349</v>
      </c>
      <c r="B26" s="170" t="s">
        <v>256</v>
      </c>
      <c r="C26" s="170" t="s">
        <v>773</v>
      </c>
      <c r="D26" s="171">
        <v>5111</v>
      </c>
      <c r="E26" s="170" t="s">
        <v>257</v>
      </c>
      <c r="F26" s="170" t="s">
        <v>774</v>
      </c>
      <c r="G26" s="170" t="s">
        <v>241</v>
      </c>
      <c r="H26" s="170" t="s">
        <v>242</v>
      </c>
      <c r="I26" s="170" t="s">
        <v>342</v>
      </c>
      <c r="J26" s="170" t="s">
        <v>343</v>
      </c>
      <c r="K26" s="170" t="s">
        <v>817</v>
      </c>
      <c r="L26" s="170" t="s">
        <v>891</v>
      </c>
      <c r="M26" s="221">
        <v>207.9</v>
      </c>
    </row>
    <row r="27" spans="1:13" ht="12.75">
      <c r="A27" s="170" t="s">
        <v>354</v>
      </c>
      <c r="B27" s="170" t="s">
        <v>267</v>
      </c>
      <c r="C27" s="170" t="s">
        <v>773</v>
      </c>
      <c r="D27" s="171">
        <v>5111</v>
      </c>
      <c r="E27" s="170" t="s">
        <v>257</v>
      </c>
      <c r="F27" s="170" t="s">
        <v>774</v>
      </c>
      <c r="G27" s="170" t="s">
        <v>241</v>
      </c>
      <c r="H27" s="170" t="s">
        <v>242</v>
      </c>
      <c r="I27" s="170" t="s">
        <v>342</v>
      </c>
      <c r="J27" s="170" t="s">
        <v>343</v>
      </c>
      <c r="K27" s="170" t="s">
        <v>816</v>
      </c>
      <c r="L27" s="170" t="s">
        <v>891</v>
      </c>
      <c r="M27" s="221">
        <v>311.8</v>
      </c>
    </row>
    <row r="28" spans="1:13" ht="12.75">
      <c r="A28" s="170" t="s">
        <v>351</v>
      </c>
      <c r="B28" s="170" t="s">
        <v>261</v>
      </c>
      <c r="C28" s="170" t="s">
        <v>773</v>
      </c>
      <c r="D28" s="171">
        <v>5111</v>
      </c>
      <c r="E28" s="170" t="s">
        <v>257</v>
      </c>
      <c r="F28" s="170" t="s">
        <v>774</v>
      </c>
      <c r="G28" s="170" t="s">
        <v>241</v>
      </c>
      <c r="H28" s="170" t="s">
        <v>242</v>
      </c>
      <c r="I28" s="170" t="s">
        <v>342</v>
      </c>
      <c r="J28" s="170" t="s">
        <v>343</v>
      </c>
      <c r="K28" s="170" t="s">
        <v>831</v>
      </c>
      <c r="L28" s="170" t="s">
        <v>891</v>
      </c>
      <c r="M28" s="221">
        <v>166.3</v>
      </c>
    </row>
    <row r="29" spans="1:13" ht="12.75">
      <c r="A29" s="170" t="s">
        <v>352</v>
      </c>
      <c r="B29" s="170" t="s">
        <v>263</v>
      </c>
      <c r="C29" s="170" t="s">
        <v>773</v>
      </c>
      <c r="D29" s="171">
        <v>5111</v>
      </c>
      <c r="E29" s="170" t="s">
        <v>257</v>
      </c>
      <c r="F29" s="170" t="s">
        <v>774</v>
      </c>
      <c r="G29" s="170" t="s">
        <v>241</v>
      </c>
      <c r="H29" s="170" t="s">
        <v>242</v>
      </c>
      <c r="I29" s="170" t="s">
        <v>342</v>
      </c>
      <c r="J29" s="170" t="s">
        <v>343</v>
      </c>
      <c r="K29" s="170" t="s">
        <v>817</v>
      </c>
      <c r="L29" s="170" t="s">
        <v>876</v>
      </c>
      <c r="M29" s="221">
        <v>124.7</v>
      </c>
    </row>
    <row r="30" spans="1:13" ht="12.75">
      <c r="A30" s="170" t="s">
        <v>353</v>
      </c>
      <c r="B30" s="170" t="s">
        <v>265</v>
      </c>
      <c r="C30" s="170" t="s">
        <v>773</v>
      </c>
      <c r="D30" s="171">
        <v>5111</v>
      </c>
      <c r="E30" s="170" t="s">
        <v>257</v>
      </c>
      <c r="F30" s="170" t="s">
        <v>774</v>
      </c>
      <c r="G30" s="170" t="s">
        <v>241</v>
      </c>
      <c r="H30" s="170" t="s">
        <v>242</v>
      </c>
      <c r="I30" s="170" t="s">
        <v>342</v>
      </c>
      <c r="J30" s="170" t="s">
        <v>343</v>
      </c>
      <c r="K30" s="170" t="s">
        <v>816</v>
      </c>
      <c r="L30" s="170" t="s">
        <v>876</v>
      </c>
      <c r="M30" s="221">
        <v>207.9</v>
      </c>
    </row>
    <row r="31" spans="1:13" ht="12.75">
      <c r="A31" s="170" t="s">
        <v>350</v>
      </c>
      <c r="B31" s="170" t="s">
        <v>259</v>
      </c>
      <c r="C31" s="170" t="s">
        <v>773</v>
      </c>
      <c r="D31" s="171">
        <v>5111</v>
      </c>
      <c r="E31" s="170" t="s">
        <v>257</v>
      </c>
      <c r="F31" s="170" t="s">
        <v>774</v>
      </c>
      <c r="G31" s="170" t="s">
        <v>241</v>
      </c>
      <c r="H31" s="170" t="s">
        <v>242</v>
      </c>
      <c r="I31" s="170" t="s">
        <v>342</v>
      </c>
      <c r="J31" s="170" t="s">
        <v>343</v>
      </c>
      <c r="K31" s="170" t="s">
        <v>831</v>
      </c>
      <c r="L31" s="170" t="s">
        <v>876</v>
      </c>
      <c r="M31" s="221">
        <v>103.9</v>
      </c>
    </row>
    <row r="32" spans="1:13" ht="12.75">
      <c r="A32" s="170" t="s">
        <v>369</v>
      </c>
      <c r="B32" s="170" t="s">
        <v>256</v>
      </c>
      <c r="C32" s="170" t="s">
        <v>773</v>
      </c>
      <c r="D32" s="171">
        <v>5111</v>
      </c>
      <c r="E32" s="170" t="s">
        <v>257</v>
      </c>
      <c r="F32" s="170" t="s">
        <v>774</v>
      </c>
      <c r="G32" s="170" t="s">
        <v>241</v>
      </c>
      <c r="H32" s="170" t="s">
        <v>242</v>
      </c>
      <c r="I32" s="170" t="s">
        <v>362</v>
      </c>
      <c r="J32" s="170" t="s">
        <v>363</v>
      </c>
      <c r="K32" s="170" t="s">
        <v>817</v>
      </c>
      <c r="L32" s="170" t="s">
        <v>891</v>
      </c>
      <c r="M32" s="221">
        <v>190.5</v>
      </c>
    </row>
    <row r="33" spans="1:13" ht="12.75">
      <c r="A33" s="170" t="s">
        <v>374</v>
      </c>
      <c r="B33" s="170" t="s">
        <v>267</v>
      </c>
      <c r="C33" s="170" t="s">
        <v>773</v>
      </c>
      <c r="D33" s="171">
        <v>5111</v>
      </c>
      <c r="E33" s="170" t="s">
        <v>257</v>
      </c>
      <c r="F33" s="170" t="s">
        <v>774</v>
      </c>
      <c r="G33" s="170" t="s">
        <v>241</v>
      </c>
      <c r="H33" s="170" t="s">
        <v>242</v>
      </c>
      <c r="I33" s="170" t="s">
        <v>362</v>
      </c>
      <c r="J33" s="170" t="s">
        <v>363</v>
      </c>
      <c r="K33" s="170" t="s">
        <v>816</v>
      </c>
      <c r="L33" s="170" t="s">
        <v>891</v>
      </c>
      <c r="M33" s="221">
        <v>285.7</v>
      </c>
    </row>
    <row r="34" spans="1:13" ht="12.75">
      <c r="A34" s="170" t="s">
        <v>371</v>
      </c>
      <c r="B34" s="170" t="s">
        <v>261</v>
      </c>
      <c r="C34" s="170" t="s">
        <v>773</v>
      </c>
      <c r="D34" s="171">
        <v>5111</v>
      </c>
      <c r="E34" s="170" t="s">
        <v>257</v>
      </c>
      <c r="F34" s="170" t="s">
        <v>774</v>
      </c>
      <c r="G34" s="170" t="s">
        <v>241</v>
      </c>
      <c r="H34" s="170" t="s">
        <v>242</v>
      </c>
      <c r="I34" s="170" t="s">
        <v>362</v>
      </c>
      <c r="J34" s="170" t="s">
        <v>363</v>
      </c>
      <c r="K34" s="170" t="s">
        <v>831</v>
      </c>
      <c r="L34" s="170" t="s">
        <v>891</v>
      </c>
      <c r="M34" s="221">
        <v>152.4</v>
      </c>
    </row>
    <row r="35" spans="1:13" ht="12.75">
      <c r="A35" s="170" t="s">
        <v>372</v>
      </c>
      <c r="B35" s="170" t="s">
        <v>263</v>
      </c>
      <c r="C35" s="170" t="s">
        <v>773</v>
      </c>
      <c r="D35" s="171">
        <v>5111</v>
      </c>
      <c r="E35" s="170" t="s">
        <v>257</v>
      </c>
      <c r="F35" s="170" t="s">
        <v>774</v>
      </c>
      <c r="G35" s="170" t="s">
        <v>241</v>
      </c>
      <c r="H35" s="170" t="s">
        <v>242</v>
      </c>
      <c r="I35" s="170" t="s">
        <v>362</v>
      </c>
      <c r="J35" s="170" t="s">
        <v>363</v>
      </c>
      <c r="K35" s="170" t="s">
        <v>817</v>
      </c>
      <c r="L35" s="170" t="s">
        <v>876</v>
      </c>
      <c r="M35" s="221">
        <v>114.3</v>
      </c>
    </row>
    <row r="36" spans="1:13" ht="12.75">
      <c r="A36" s="170" t="s">
        <v>373</v>
      </c>
      <c r="B36" s="170" t="s">
        <v>265</v>
      </c>
      <c r="C36" s="170" t="s">
        <v>773</v>
      </c>
      <c r="D36" s="171">
        <v>5111</v>
      </c>
      <c r="E36" s="170" t="s">
        <v>257</v>
      </c>
      <c r="F36" s="170" t="s">
        <v>774</v>
      </c>
      <c r="G36" s="170" t="s">
        <v>241</v>
      </c>
      <c r="H36" s="170" t="s">
        <v>242</v>
      </c>
      <c r="I36" s="170" t="s">
        <v>362</v>
      </c>
      <c r="J36" s="170" t="s">
        <v>363</v>
      </c>
      <c r="K36" s="170" t="s">
        <v>816</v>
      </c>
      <c r="L36" s="170" t="s">
        <v>876</v>
      </c>
      <c r="M36" s="221">
        <v>190.5</v>
      </c>
    </row>
    <row r="37" spans="1:13" ht="12.75">
      <c r="A37" s="170" t="s">
        <v>370</v>
      </c>
      <c r="B37" s="170" t="s">
        <v>259</v>
      </c>
      <c r="C37" s="170" t="s">
        <v>773</v>
      </c>
      <c r="D37" s="171">
        <v>5111</v>
      </c>
      <c r="E37" s="170" t="s">
        <v>257</v>
      </c>
      <c r="F37" s="170" t="s">
        <v>774</v>
      </c>
      <c r="G37" s="170" t="s">
        <v>241</v>
      </c>
      <c r="H37" s="170" t="s">
        <v>242</v>
      </c>
      <c r="I37" s="170" t="s">
        <v>362</v>
      </c>
      <c r="J37" s="170" t="s">
        <v>363</v>
      </c>
      <c r="K37" s="170" t="s">
        <v>831</v>
      </c>
      <c r="L37" s="170" t="s">
        <v>876</v>
      </c>
      <c r="M37" s="221">
        <v>95.2</v>
      </c>
    </row>
    <row r="38" spans="1:13" ht="12.75">
      <c r="A38" s="170" t="s">
        <v>389</v>
      </c>
      <c r="B38" s="170" t="s">
        <v>256</v>
      </c>
      <c r="C38" s="170" t="s">
        <v>773</v>
      </c>
      <c r="D38" s="171">
        <v>5111</v>
      </c>
      <c r="E38" s="170" t="s">
        <v>257</v>
      </c>
      <c r="F38" s="170" t="s">
        <v>774</v>
      </c>
      <c r="G38" s="170" t="s">
        <v>241</v>
      </c>
      <c r="H38" s="170" t="s">
        <v>242</v>
      </c>
      <c r="I38" s="170" t="s">
        <v>382</v>
      </c>
      <c r="J38" s="170" t="s">
        <v>383</v>
      </c>
      <c r="K38" s="170" t="s">
        <v>817</v>
      </c>
      <c r="L38" s="170" t="s">
        <v>891</v>
      </c>
      <c r="M38" s="221">
        <v>174.5</v>
      </c>
    </row>
    <row r="39" spans="1:13" ht="12.75">
      <c r="A39" s="170" t="s">
        <v>394</v>
      </c>
      <c r="B39" s="170" t="s">
        <v>267</v>
      </c>
      <c r="C39" s="170" t="s">
        <v>773</v>
      </c>
      <c r="D39" s="171">
        <v>5111</v>
      </c>
      <c r="E39" s="170" t="s">
        <v>257</v>
      </c>
      <c r="F39" s="170" t="s">
        <v>774</v>
      </c>
      <c r="G39" s="170" t="s">
        <v>241</v>
      </c>
      <c r="H39" s="170" t="s">
        <v>242</v>
      </c>
      <c r="I39" s="170" t="s">
        <v>382</v>
      </c>
      <c r="J39" s="170" t="s">
        <v>383</v>
      </c>
      <c r="K39" s="170" t="s">
        <v>816</v>
      </c>
      <c r="L39" s="170" t="s">
        <v>891</v>
      </c>
      <c r="M39" s="221">
        <v>261.8</v>
      </c>
    </row>
    <row r="40" spans="1:13" ht="12.75">
      <c r="A40" s="170" t="s">
        <v>391</v>
      </c>
      <c r="B40" s="170" t="s">
        <v>261</v>
      </c>
      <c r="C40" s="170" t="s">
        <v>773</v>
      </c>
      <c r="D40" s="171">
        <v>5111</v>
      </c>
      <c r="E40" s="170" t="s">
        <v>257</v>
      </c>
      <c r="F40" s="170" t="s">
        <v>774</v>
      </c>
      <c r="G40" s="170" t="s">
        <v>241</v>
      </c>
      <c r="H40" s="170" t="s">
        <v>242</v>
      </c>
      <c r="I40" s="170" t="s">
        <v>382</v>
      </c>
      <c r="J40" s="170" t="s">
        <v>383</v>
      </c>
      <c r="K40" s="170" t="s">
        <v>831</v>
      </c>
      <c r="L40" s="170" t="s">
        <v>891</v>
      </c>
      <c r="M40" s="221">
        <v>139.6</v>
      </c>
    </row>
    <row r="41" spans="1:13" ht="12.75">
      <c r="A41" s="170" t="s">
        <v>392</v>
      </c>
      <c r="B41" s="170" t="s">
        <v>263</v>
      </c>
      <c r="C41" s="170" t="s">
        <v>773</v>
      </c>
      <c r="D41" s="171">
        <v>5111</v>
      </c>
      <c r="E41" s="170" t="s">
        <v>257</v>
      </c>
      <c r="F41" s="170" t="s">
        <v>774</v>
      </c>
      <c r="G41" s="170" t="s">
        <v>241</v>
      </c>
      <c r="H41" s="170" t="s">
        <v>242</v>
      </c>
      <c r="I41" s="170" t="s">
        <v>382</v>
      </c>
      <c r="J41" s="170" t="s">
        <v>383</v>
      </c>
      <c r="K41" s="170" t="s">
        <v>817</v>
      </c>
      <c r="L41" s="170" t="s">
        <v>876</v>
      </c>
      <c r="M41" s="221">
        <v>104.7</v>
      </c>
    </row>
    <row r="42" spans="1:13" ht="12.75">
      <c r="A42" s="170" t="s">
        <v>393</v>
      </c>
      <c r="B42" s="170" t="s">
        <v>265</v>
      </c>
      <c r="C42" s="170" t="s">
        <v>773</v>
      </c>
      <c r="D42" s="171">
        <v>5111</v>
      </c>
      <c r="E42" s="170" t="s">
        <v>257</v>
      </c>
      <c r="F42" s="170" t="s">
        <v>774</v>
      </c>
      <c r="G42" s="170" t="s">
        <v>241</v>
      </c>
      <c r="H42" s="170" t="s">
        <v>242</v>
      </c>
      <c r="I42" s="170" t="s">
        <v>382</v>
      </c>
      <c r="J42" s="170" t="s">
        <v>383</v>
      </c>
      <c r="K42" s="170" t="s">
        <v>816</v>
      </c>
      <c r="L42" s="170" t="s">
        <v>876</v>
      </c>
      <c r="M42" s="221">
        <v>174.5</v>
      </c>
    </row>
    <row r="43" spans="1:13" ht="12.75">
      <c r="A43" s="170" t="s">
        <v>390</v>
      </c>
      <c r="B43" s="170" t="s">
        <v>259</v>
      </c>
      <c r="C43" s="170" t="s">
        <v>773</v>
      </c>
      <c r="D43" s="171">
        <v>5111</v>
      </c>
      <c r="E43" s="170" t="s">
        <v>257</v>
      </c>
      <c r="F43" s="170" t="s">
        <v>774</v>
      </c>
      <c r="G43" s="170" t="s">
        <v>241</v>
      </c>
      <c r="H43" s="170" t="s">
        <v>242</v>
      </c>
      <c r="I43" s="170" t="s">
        <v>382</v>
      </c>
      <c r="J43" s="170" t="s">
        <v>383</v>
      </c>
      <c r="K43" s="170" t="s">
        <v>831</v>
      </c>
      <c r="L43" s="170" t="s">
        <v>876</v>
      </c>
      <c r="M43" s="221">
        <v>87.3</v>
      </c>
    </row>
    <row r="44" spans="1:13" ht="12.75">
      <c r="A44" s="170" t="s">
        <v>409</v>
      </c>
      <c r="B44" s="170" t="s">
        <v>256</v>
      </c>
      <c r="C44" s="170" t="s">
        <v>773</v>
      </c>
      <c r="D44" s="171">
        <v>5111</v>
      </c>
      <c r="E44" s="170" t="s">
        <v>257</v>
      </c>
      <c r="F44" s="170" t="s">
        <v>774</v>
      </c>
      <c r="G44" s="170" t="s">
        <v>241</v>
      </c>
      <c r="H44" s="170" t="s">
        <v>242</v>
      </c>
      <c r="I44" s="170" t="s">
        <v>402</v>
      </c>
      <c r="J44" s="170" t="s">
        <v>403</v>
      </c>
      <c r="K44" s="170" t="s">
        <v>817</v>
      </c>
      <c r="L44" s="170" t="s">
        <v>891</v>
      </c>
      <c r="M44" s="221">
        <v>159.9</v>
      </c>
    </row>
    <row r="45" spans="1:13" ht="12.75">
      <c r="A45" s="170" t="s">
        <v>414</v>
      </c>
      <c r="B45" s="170" t="s">
        <v>267</v>
      </c>
      <c r="C45" s="170" t="s">
        <v>773</v>
      </c>
      <c r="D45" s="171">
        <v>5111</v>
      </c>
      <c r="E45" s="170" t="s">
        <v>257</v>
      </c>
      <c r="F45" s="170" t="s">
        <v>774</v>
      </c>
      <c r="G45" s="170" t="s">
        <v>241</v>
      </c>
      <c r="H45" s="170" t="s">
        <v>242</v>
      </c>
      <c r="I45" s="170" t="s">
        <v>402</v>
      </c>
      <c r="J45" s="170" t="s">
        <v>403</v>
      </c>
      <c r="K45" s="170" t="s">
        <v>816</v>
      </c>
      <c r="L45" s="170" t="s">
        <v>891</v>
      </c>
      <c r="M45" s="221">
        <v>239.9</v>
      </c>
    </row>
    <row r="46" spans="1:13" ht="12.75">
      <c r="A46" s="170" t="s">
        <v>411</v>
      </c>
      <c r="B46" s="170" t="s">
        <v>261</v>
      </c>
      <c r="C46" s="170" t="s">
        <v>773</v>
      </c>
      <c r="D46" s="171">
        <v>5111</v>
      </c>
      <c r="E46" s="170" t="s">
        <v>257</v>
      </c>
      <c r="F46" s="170" t="s">
        <v>774</v>
      </c>
      <c r="G46" s="170" t="s">
        <v>241</v>
      </c>
      <c r="H46" s="170" t="s">
        <v>242</v>
      </c>
      <c r="I46" s="170" t="s">
        <v>402</v>
      </c>
      <c r="J46" s="170" t="s">
        <v>403</v>
      </c>
      <c r="K46" s="170" t="s">
        <v>831</v>
      </c>
      <c r="L46" s="170" t="s">
        <v>891</v>
      </c>
      <c r="M46" s="221">
        <v>127.9</v>
      </c>
    </row>
    <row r="47" spans="1:13" ht="12.75">
      <c r="A47" s="170" t="s">
        <v>412</v>
      </c>
      <c r="B47" s="170" t="s">
        <v>263</v>
      </c>
      <c r="C47" s="170" t="s">
        <v>773</v>
      </c>
      <c r="D47" s="171">
        <v>5111</v>
      </c>
      <c r="E47" s="170" t="s">
        <v>257</v>
      </c>
      <c r="F47" s="170" t="s">
        <v>774</v>
      </c>
      <c r="G47" s="170" t="s">
        <v>241</v>
      </c>
      <c r="H47" s="170" t="s">
        <v>242</v>
      </c>
      <c r="I47" s="170" t="s">
        <v>402</v>
      </c>
      <c r="J47" s="170" t="s">
        <v>403</v>
      </c>
      <c r="K47" s="170" t="s">
        <v>817</v>
      </c>
      <c r="L47" s="170" t="s">
        <v>876</v>
      </c>
      <c r="M47" s="221">
        <v>96</v>
      </c>
    </row>
    <row r="48" spans="1:13" ht="12.75">
      <c r="A48" s="170" t="s">
        <v>413</v>
      </c>
      <c r="B48" s="170" t="s">
        <v>265</v>
      </c>
      <c r="C48" s="170" t="s">
        <v>773</v>
      </c>
      <c r="D48" s="171">
        <v>5111</v>
      </c>
      <c r="E48" s="170" t="s">
        <v>257</v>
      </c>
      <c r="F48" s="170" t="s">
        <v>774</v>
      </c>
      <c r="G48" s="170" t="s">
        <v>241</v>
      </c>
      <c r="H48" s="170" t="s">
        <v>242</v>
      </c>
      <c r="I48" s="170" t="s">
        <v>402</v>
      </c>
      <c r="J48" s="170" t="s">
        <v>403</v>
      </c>
      <c r="K48" s="170" t="s">
        <v>816</v>
      </c>
      <c r="L48" s="170" t="s">
        <v>876</v>
      </c>
      <c r="M48" s="221">
        <v>159.9</v>
      </c>
    </row>
    <row r="49" spans="1:13" ht="12.75">
      <c r="A49" s="170" t="s">
        <v>410</v>
      </c>
      <c r="B49" s="170" t="s">
        <v>259</v>
      </c>
      <c r="C49" s="170" t="s">
        <v>773</v>
      </c>
      <c r="D49" s="171">
        <v>5111</v>
      </c>
      <c r="E49" s="170" t="s">
        <v>257</v>
      </c>
      <c r="F49" s="170" t="s">
        <v>774</v>
      </c>
      <c r="G49" s="170" t="s">
        <v>241</v>
      </c>
      <c r="H49" s="170" t="s">
        <v>242</v>
      </c>
      <c r="I49" s="170" t="s">
        <v>402</v>
      </c>
      <c r="J49" s="170" t="s">
        <v>403</v>
      </c>
      <c r="K49" s="170" t="s">
        <v>831</v>
      </c>
      <c r="L49" s="170" t="s">
        <v>876</v>
      </c>
      <c r="M49" s="221">
        <v>80</v>
      </c>
    </row>
    <row r="50" spans="1:13" ht="12.75">
      <c r="A50" s="170" t="s">
        <v>275</v>
      </c>
      <c r="B50" s="170" t="s">
        <v>276</v>
      </c>
      <c r="C50" s="170" t="s">
        <v>773</v>
      </c>
      <c r="D50" s="171">
        <v>5711</v>
      </c>
      <c r="E50" s="170" t="s">
        <v>270</v>
      </c>
      <c r="F50" s="170" t="s">
        <v>774</v>
      </c>
      <c r="G50" s="170" t="s">
        <v>241</v>
      </c>
      <c r="H50" s="170" t="s">
        <v>242</v>
      </c>
      <c r="I50" s="170" t="s">
        <v>243</v>
      </c>
      <c r="J50" s="170" t="s">
        <v>244</v>
      </c>
      <c r="K50" s="170" t="s">
        <v>817</v>
      </c>
      <c r="L50" s="170" t="s">
        <v>891</v>
      </c>
      <c r="M50" s="221">
        <v>295</v>
      </c>
    </row>
    <row r="51" spans="1:13" ht="12.75">
      <c r="A51" s="170" t="s">
        <v>271</v>
      </c>
      <c r="B51" s="170" t="s">
        <v>272</v>
      </c>
      <c r="C51" s="170" t="s">
        <v>773</v>
      </c>
      <c r="D51" s="171">
        <v>5711</v>
      </c>
      <c r="E51" s="170" t="s">
        <v>270</v>
      </c>
      <c r="F51" s="170" t="s">
        <v>774</v>
      </c>
      <c r="G51" s="170" t="s">
        <v>241</v>
      </c>
      <c r="H51" s="170" t="s">
        <v>242</v>
      </c>
      <c r="I51" s="170" t="s">
        <v>243</v>
      </c>
      <c r="J51" s="170" t="s">
        <v>244</v>
      </c>
      <c r="K51" s="170" t="s">
        <v>816</v>
      </c>
      <c r="L51" s="170" t="s">
        <v>891</v>
      </c>
      <c r="M51" s="221">
        <v>442.5</v>
      </c>
    </row>
    <row r="52" spans="1:13" ht="12.75">
      <c r="A52" s="170" t="s">
        <v>279</v>
      </c>
      <c r="B52" s="170" t="s">
        <v>280</v>
      </c>
      <c r="C52" s="170" t="s">
        <v>773</v>
      </c>
      <c r="D52" s="171">
        <v>5711</v>
      </c>
      <c r="E52" s="170" t="s">
        <v>270</v>
      </c>
      <c r="F52" s="170" t="s">
        <v>774</v>
      </c>
      <c r="G52" s="170" t="s">
        <v>241</v>
      </c>
      <c r="H52" s="170" t="s">
        <v>242</v>
      </c>
      <c r="I52" s="170" t="s">
        <v>243</v>
      </c>
      <c r="J52" s="170" t="s">
        <v>244</v>
      </c>
      <c r="K52" s="170" t="s">
        <v>831</v>
      </c>
      <c r="L52" s="170" t="s">
        <v>891</v>
      </c>
      <c r="M52" s="221">
        <v>236</v>
      </c>
    </row>
    <row r="53" spans="1:13" ht="12.75">
      <c r="A53" s="170" t="s">
        <v>273</v>
      </c>
      <c r="B53" s="170" t="s">
        <v>274</v>
      </c>
      <c r="C53" s="170" t="s">
        <v>773</v>
      </c>
      <c r="D53" s="171">
        <v>5711</v>
      </c>
      <c r="E53" s="170" t="s">
        <v>270</v>
      </c>
      <c r="F53" s="170" t="s">
        <v>774</v>
      </c>
      <c r="G53" s="170" t="s">
        <v>241</v>
      </c>
      <c r="H53" s="170" t="s">
        <v>242</v>
      </c>
      <c r="I53" s="170" t="s">
        <v>243</v>
      </c>
      <c r="J53" s="170" t="s">
        <v>244</v>
      </c>
      <c r="K53" s="170" t="s">
        <v>817</v>
      </c>
      <c r="L53" s="170" t="s">
        <v>876</v>
      </c>
      <c r="M53" s="221">
        <v>177</v>
      </c>
    </row>
    <row r="54" spans="1:13" ht="12.75">
      <c r="A54" s="170" t="s">
        <v>268</v>
      </c>
      <c r="B54" s="170" t="s">
        <v>269</v>
      </c>
      <c r="C54" s="170" t="s">
        <v>773</v>
      </c>
      <c r="D54" s="171">
        <v>5711</v>
      </c>
      <c r="E54" s="170" t="s">
        <v>270</v>
      </c>
      <c r="F54" s="170" t="s">
        <v>774</v>
      </c>
      <c r="G54" s="170" t="s">
        <v>241</v>
      </c>
      <c r="H54" s="170" t="s">
        <v>242</v>
      </c>
      <c r="I54" s="170" t="s">
        <v>243</v>
      </c>
      <c r="J54" s="170" t="s">
        <v>244</v>
      </c>
      <c r="K54" s="170" t="s">
        <v>816</v>
      </c>
      <c r="L54" s="170" t="s">
        <v>876</v>
      </c>
      <c r="M54" s="221">
        <v>295</v>
      </c>
    </row>
    <row r="55" spans="1:13" ht="12.75">
      <c r="A55" s="170" t="s">
        <v>277</v>
      </c>
      <c r="B55" s="170" t="s">
        <v>278</v>
      </c>
      <c r="C55" s="170" t="s">
        <v>773</v>
      </c>
      <c r="D55" s="171">
        <v>5711</v>
      </c>
      <c r="E55" s="170" t="s">
        <v>270</v>
      </c>
      <c r="F55" s="170" t="s">
        <v>774</v>
      </c>
      <c r="G55" s="170" t="s">
        <v>241</v>
      </c>
      <c r="H55" s="170" t="s">
        <v>242</v>
      </c>
      <c r="I55" s="170" t="s">
        <v>243</v>
      </c>
      <c r="J55" s="170" t="s">
        <v>244</v>
      </c>
      <c r="K55" s="170" t="s">
        <v>831</v>
      </c>
      <c r="L55" s="170" t="s">
        <v>876</v>
      </c>
      <c r="M55" s="221">
        <v>147.5</v>
      </c>
    </row>
    <row r="56" spans="1:13" ht="12.75">
      <c r="A56" s="170" t="s">
        <v>298</v>
      </c>
      <c r="B56" s="170" t="s">
        <v>276</v>
      </c>
      <c r="C56" s="170" t="s">
        <v>773</v>
      </c>
      <c r="D56" s="171">
        <v>5711</v>
      </c>
      <c r="E56" s="170" t="s">
        <v>270</v>
      </c>
      <c r="F56" s="170" t="s">
        <v>774</v>
      </c>
      <c r="G56" s="170" t="s">
        <v>241</v>
      </c>
      <c r="H56" s="170" t="s">
        <v>242</v>
      </c>
      <c r="I56" s="170" t="s">
        <v>282</v>
      </c>
      <c r="J56" s="170" t="s">
        <v>283</v>
      </c>
      <c r="K56" s="170" t="s">
        <v>817</v>
      </c>
      <c r="L56" s="170" t="s">
        <v>891</v>
      </c>
      <c r="M56" s="221">
        <v>270.3</v>
      </c>
    </row>
    <row r="57" spans="1:13" ht="12.75">
      <c r="A57" s="170" t="s">
        <v>296</v>
      </c>
      <c r="B57" s="170" t="s">
        <v>272</v>
      </c>
      <c r="C57" s="170" t="s">
        <v>773</v>
      </c>
      <c r="D57" s="171">
        <v>5711</v>
      </c>
      <c r="E57" s="170" t="s">
        <v>270</v>
      </c>
      <c r="F57" s="170" t="s">
        <v>774</v>
      </c>
      <c r="G57" s="170" t="s">
        <v>241</v>
      </c>
      <c r="H57" s="170" t="s">
        <v>242</v>
      </c>
      <c r="I57" s="170" t="s">
        <v>282</v>
      </c>
      <c r="J57" s="170" t="s">
        <v>283</v>
      </c>
      <c r="K57" s="170" t="s">
        <v>816</v>
      </c>
      <c r="L57" s="170" t="s">
        <v>891</v>
      </c>
      <c r="M57" s="221">
        <v>405.4</v>
      </c>
    </row>
    <row r="58" spans="1:13" ht="12.75">
      <c r="A58" s="170" t="s">
        <v>300</v>
      </c>
      <c r="B58" s="170" t="s">
        <v>280</v>
      </c>
      <c r="C58" s="170" t="s">
        <v>773</v>
      </c>
      <c r="D58" s="171">
        <v>5711</v>
      </c>
      <c r="E58" s="170" t="s">
        <v>270</v>
      </c>
      <c r="F58" s="170" t="s">
        <v>774</v>
      </c>
      <c r="G58" s="170" t="s">
        <v>241</v>
      </c>
      <c r="H58" s="170" t="s">
        <v>242</v>
      </c>
      <c r="I58" s="170" t="s">
        <v>282</v>
      </c>
      <c r="J58" s="170" t="s">
        <v>283</v>
      </c>
      <c r="K58" s="170" t="s">
        <v>831</v>
      </c>
      <c r="L58" s="170" t="s">
        <v>891</v>
      </c>
      <c r="M58" s="221">
        <v>216.2</v>
      </c>
    </row>
    <row r="59" spans="1:13" ht="12.75">
      <c r="A59" s="170" t="s">
        <v>297</v>
      </c>
      <c r="B59" s="170" t="s">
        <v>274</v>
      </c>
      <c r="C59" s="170" t="s">
        <v>773</v>
      </c>
      <c r="D59" s="171">
        <v>5711</v>
      </c>
      <c r="E59" s="170" t="s">
        <v>270</v>
      </c>
      <c r="F59" s="170" t="s">
        <v>774</v>
      </c>
      <c r="G59" s="170" t="s">
        <v>241</v>
      </c>
      <c r="H59" s="170" t="s">
        <v>242</v>
      </c>
      <c r="I59" s="170" t="s">
        <v>282</v>
      </c>
      <c r="J59" s="170" t="s">
        <v>283</v>
      </c>
      <c r="K59" s="170" t="s">
        <v>817</v>
      </c>
      <c r="L59" s="170" t="s">
        <v>876</v>
      </c>
      <c r="M59" s="221">
        <v>162.2</v>
      </c>
    </row>
    <row r="60" spans="1:13" ht="12.75">
      <c r="A60" s="170" t="s">
        <v>295</v>
      </c>
      <c r="B60" s="170" t="s">
        <v>269</v>
      </c>
      <c r="C60" s="170" t="s">
        <v>773</v>
      </c>
      <c r="D60" s="171">
        <v>5711</v>
      </c>
      <c r="E60" s="170" t="s">
        <v>270</v>
      </c>
      <c r="F60" s="170" t="s">
        <v>774</v>
      </c>
      <c r="G60" s="170" t="s">
        <v>241</v>
      </c>
      <c r="H60" s="170" t="s">
        <v>242</v>
      </c>
      <c r="I60" s="170" t="s">
        <v>282</v>
      </c>
      <c r="J60" s="170" t="s">
        <v>283</v>
      </c>
      <c r="K60" s="170" t="s">
        <v>816</v>
      </c>
      <c r="L60" s="170" t="s">
        <v>876</v>
      </c>
      <c r="M60" s="221">
        <v>270.3</v>
      </c>
    </row>
    <row r="61" spans="1:13" ht="12.75">
      <c r="A61" s="170" t="s">
        <v>299</v>
      </c>
      <c r="B61" s="170" t="s">
        <v>278</v>
      </c>
      <c r="C61" s="170" t="s">
        <v>773</v>
      </c>
      <c r="D61" s="171">
        <v>5711</v>
      </c>
      <c r="E61" s="170" t="s">
        <v>270</v>
      </c>
      <c r="F61" s="170" t="s">
        <v>774</v>
      </c>
      <c r="G61" s="170" t="s">
        <v>241</v>
      </c>
      <c r="H61" s="170" t="s">
        <v>242</v>
      </c>
      <c r="I61" s="170" t="s">
        <v>282</v>
      </c>
      <c r="J61" s="170" t="s">
        <v>283</v>
      </c>
      <c r="K61" s="170" t="s">
        <v>831</v>
      </c>
      <c r="L61" s="170" t="s">
        <v>876</v>
      </c>
      <c r="M61" s="221">
        <v>135.1</v>
      </c>
    </row>
    <row r="62" spans="1:13" ht="12.75">
      <c r="A62" s="170" t="s">
        <v>318</v>
      </c>
      <c r="B62" s="170" t="s">
        <v>276</v>
      </c>
      <c r="C62" s="170" t="s">
        <v>773</v>
      </c>
      <c r="D62" s="171">
        <v>5711</v>
      </c>
      <c r="E62" s="170" t="s">
        <v>270</v>
      </c>
      <c r="F62" s="170" t="s">
        <v>774</v>
      </c>
      <c r="G62" s="170" t="s">
        <v>241</v>
      </c>
      <c r="H62" s="170" t="s">
        <v>242</v>
      </c>
      <c r="I62" s="170" t="s">
        <v>302</v>
      </c>
      <c r="J62" s="170" t="s">
        <v>303</v>
      </c>
      <c r="K62" s="170" t="s">
        <v>817</v>
      </c>
      <c r="L62" s="170" t="s">
        <v>891</v>
      </c>
      <c r="M62" s="221">
        <v>247.7</v>
      </c>
    </row>
    <row r="63" spans="1:13" ht="12.75">
      <c r="A63" s="170" t="s">
        <v>316</v>
      </c>
      <c r="B63" s="170" t="s">
        <v>272</v>
      </c>
      <c r="C63" s="170" t="s">
        <v>773</v>
      </c>
      <c r="D63" s="171">
        <v>5711</v>
      </c>
      <c r="E63" s="170" t="s">
        <v>270</v>
      </c>
      <c r="F63" s="170" t="s">
        <v>774</v>
      </c>
      <c r="G63" s="170" t="s">
        <v>241</v>
      </c>
      <c r="H63" s="170" t="s">
        <v>242</v>
      </c>
      <c r="I63" s="170" t="s">
        <v>302</v>
      </c>
      <c r="J63" s="170" t="s">
        <v>303</v>
      </c>
      <c r="K63" s="170" t="s">
        <v>816</v>
      </c>
      <c r="L63" s="170" t="s">
        <v>891</v>
      </c>
      <c r="M63" s="221">
        <v>371.5</v>
      </c>
    </row>
    <row r="64" spans="1:13" ht="12.75">
      <c r="A64" s="170" t="s">
        <v>320</v>
      </c>
      <c r="B64" s="170" t="s">
        <v>280</v>
      </c>
      <c r="C64" s="170" t="s">
        <v>773</v>
      </c>
      <c r="D64" s="171">
        <v>5711</v>
      </c>
      <c r="E64" s="170" t="s">
        <v>270</v>
      </c>
      <c r="F64" s="170" t="s">
        <v>774</v>
      </c>
      <c r="G64" s="170" t="s">
        <v>241</v>
      </c>
      <c r="H64" s="170" t="s">
        <v>242</v>
      </c>
      <c r="I64" s="170" t="s">
        <v>302</v>
      </c>
      <c r="J64" s="170" t="s">
        <v>303</v>
      </c>
      <c r="K64" s="170" t="s">
        <v>831</v>
      </c>
      <c r="L64" s="170" t="s">
        <v>891</v>
      </c>
      <c r="M64" s="221">
        <v>198.1</v>
      </c>
    </row>
    <row r="65" spans="1:13" ht="12.75">
      <c r="A65" s="170" t="s">
        <v>317</v>
      </c>
      <c r="B65" s="170" t="s">
        <v>274</v>
      </c>
      <c r="C65" s="170" t="s">
        <v>773</v>
      </c>
      <c r="D65" s="171">
        <v>5711</v>
      </c>
      <c r="E65" s="170" t="s">
        <v>270</v>
      </c>
      <c r="F65" s="170" t="s">
        <v>774</v>
      </c>
      <c r="G65" s="170" t="s">
        <v>241</v>
      </c>
      <c r="H65" s="170" t="s">
        <v>242</v>
      </c>
      <c r="I65" s="170" t="s">
        <v>302</v>
      </c>
      <c r="J65" s="170" t="s">
        <v>303</v>
      </c>
      <c r="K65" s="170" t="s">
        <v>817</v>
      </c>
      <c r="L65" s="170" t="s">
        <v>876</v>
      </c>
      <c r="M65" s="221">
        <v>148.6</v>
      </c>
    </row>
    <row r="66" spans="1:13" ht="12.75">
      <c r="A66" s="170" t="s">
        <v>315</v>
      </c>
      <c r="B66" s="170" t="s">
        <v>269</v>
      </c>
      <c r="C66" s="170" t="s">
        <v>773</v>
      </c>
      <c r="D66" s="171">
        <v>5711</v>
      </c>
      <c r="E66" s="170" t="s">
        <v>270</v>
      </c>
      <c r="F66" s="170" t="s">
        <v>774</v>
      </c>
      <c r="G66" s="170" t="s">
        <v>241</v>
      </c>
      <c r="H66" s="170" t="s">
        <v>242</v>
      </c>
      <c r="I66" s="170" t="s">
        <v>302</v>
      </c>
      <c r="J66" s="170" t="s">
        <v>303</v>
      </c>
      <c r="K66" s="170" t="s">
        <v>816</v>
      </c>
      <c r="L66" s="170" t="s">
        <v>876</v>
      </c>
      <c r="M66" s="221">
        <v>247.7</v>
      </c>
    </row>
    <row r="67" spans="1:13" ht="12.75">
      <c r="A67" s="170" t="s">
        <v>319</v>
      </c>
      <c r="B67" s="170" t="s">
        <v>278</v>
      </c>
      <c r="C67" s="170" t="s">
        <v>773</v>
      </c>
      <c r="D67" s="171">
        <v>5711</v>
      </c>
      <c r="E67" s="170" t="s">
        <v>270</v>
      </c>
      <c r="F67" s="170" t="s">
        <v>774</v>
      </c>
      <c r="G67" s="170" t="s">
        <v>241</v>
      </c>
      <c r="H67" s="170" t="s">
        <v>242</v>
      </c>
      <c r="I67" s="170" t="s">
        <v>302</v>
      </c>
      <c r="J67" s="170" t="s">
        <v>303</v>
      </c>
      <c r="K67" s="170" t="s">
        <v>831</v>
      </c>
      <c r="L67" s="170" t="s">
        <v>876</v>
      </c>
      <c r="M67" s="221">
        <v>123.8</v>
      </c>
    </row>
    <row r="68" spans="1:13" ht="12.75">
      <c r="A68" s="170" t="s">
        <v>338</v>
      </c>
      <c r="B68" s="170" t="s">
        <v>276</v>
      </c>
      <c r="C68" s="170" t="s">
        <v>773</v>
      </c>
      <c r="D68" s="171">
        <v>5711</v>
      </c>
      <c r="E68" s="170" t="s">
        <v>270</v>
      </c>
      <c r="F68" s="170" t="s">
        <v>774</v>
      </c>
      <c r="G68" s="170" t="s">
        <v>241</v>
      </c>
      <c r="H68" s="170" t="s">
        <v>242</v>
      </c>
      <c r="I68" s="170" t="s">
        <v>322</v>
      </c>
      <c r="J68" s="170" t="s">
        <v>323</v>
      </c>
      <c r="K68" s="170" t="s">
        <v>817</v>
      </c>
      <c r="L68" s="170" t="s">
        <v>891</v>
      </c>
      <c r="M68" s="221">
        <v>226.9</v>
      </c>
    </row>
    <row r="69" spans="1:13" ht="12.75">
      <c r="A69" s="170" t="s">
        <v>336</v>
      </c>
      <c r="B69" s="170" t="s">
        <v>272</v>
      </c>
      <c r="C69" s="170" t="s">
        <v>773</v>
      </c>
      <c r="D69" s="171">
        <v>5711</v>
      </c>
      <c r="E69" s="170" t="s">
        <v>270</v>
      </c>
      <c r="F69" s="170" t="s">
        <v>774</v>
      </c>
      <c r="G69" s="170" t="s">
        <v>241</v>
      </c>
      <c r="H69" s="170" t="s">
        <v>242</v>
      </c>
      <c r="I69" s="170" t="s">
        <v>322</v>
      </c>
      <c r="J69" s="170" t="s">
        <v>323</v>
      </c>
      <c r="K69" s="170" t="s">
        <v>816</v>
      </c>
      <c r="L69" s="170" t="s">
        <v>891</v>
      </c>
      <c r="M69" s="221">
        <v>340.4</v>
      </c>
    </row>
    <row r="70" spans="1:13" ht="12.75">
      <c r="A70" s="170" t="s">
        <v>340</v>
      </c>
      <c r="B70" s="170" t="s">
        <v>280</v>
      </c>
      <c r="C70" s="170" t="s">
        <v>773</v>
      </c>
      <c r="D70" s="171">
        <v>5711</v>
      </c>
      <c r="E70" s="170" t="s">
        <v>270</v>
      </c>
      <c r="F70" s="170" t="s">
        <v>774</v>
      </c>
      <c r="G70" s="170" t="s">
        <v>241</v>
      </c>
      <c r="H70" s="170" t="s">
        <v>242</v>
      </c>
      <c r="I70" s="170" t="s">
        <v>322</v>
      </c>
      <c r="J70" s="170" t="s">
        <v>323</v>
      </c>
      <c r="K70" s="170" t="s">
        <v>831</v>
      </c>
      <c r="L70" s="170" t="s">
        <v>891</v>
      </c>
      <c r="M70" s="221">
        <v>181.5</v>
      </c>
    </row>
    <row r="71" spans="1:13" ht="12.75">
      <c r="A71" s="170" t="s">
        <v>337</v>
      </c>
      <c r="B71" s="170" t="s">
        <v>274</v>
      </c>
      <c r="C71" s="170" t="s">
        <v>773</v>
      </c>
      <c r="D71" s="171">
        <v>5711</v>
      </c>
      <c r="E71" s="170" t="s">
        <v>270</v>
      </c>
      <c r="F71" s="170" t="s">
        <v>774</v>
      </c>
      <c r="G71" s="170" t="s">
        <v>241</v>
      </c>
      <c r="H71" s="170" t="s">
        <v>242</v>
      </c>
      <c r="I71" s="170" t="s">
        <v>322</v>
      </c>
      <c r="J71" s="170" t="s">
        <v>323</v>
      </c>
      <c r="K71" s="170" t="s">
        <v>817</v>
      </c>
      <c r="L71" s="170" t="s">
        <v>876</v>
      </c>
      <c r="M71" s="221">
        <v>136.1</v>
      </c>
    </row>
    <row r="72" spans="1:13" ht="12.75">
      <c r="A72" s="170" t="s">
        <v>335</v>
      </c>
      <c r="B72" s="170" t="s">
        <v>269</v>
      </c>
      <c r="C72" s="170" t="s">
        <v>773</v>
      </c>
      <c r="D72" s="171">
        <v>5711</v>
      </c>
      <c r="E72" s="170" t="s">
        <v>270</v>
      </c>
      <c r="F72" s="170" t="s">
        <v>774</v>
      </c>
      <c r="G72" s="170" t="s">
        <v>241</v>
      </c>
      <c r="H72" s="170" t="s">
        <v>242</v>
      </c>
      <c r="I72" s="170" t="s">
        <v>322</v>
      </c>
      <c r="J72" s="170" t="s">
        <v>323</v>
      </c>
      <c r="K72" s="170" t="s">
        <v>816</v>
      </c>
      <c r="L72" s="170" t="s">
        <v>876</v>
      </c>
      <c r="M72" s="221">
        <v>226.9</v>
      </c>
    </row>
    <row r="73" spans="1:13" ht="12.75">
      <c r="A73" s="170" t="s">
        <v>339</v>
      </c>
      <c r="B73" s="170" t="s">
        <v>278</v>
      </c>
      <c r="C73" s="170" t="s">
        <v>773</v>
      </c>
      <c r="D73" s="171">
        <v>5711</v>
      </c>
      <c r="E73" s="170" t="s">
        <v>270</v>
      </c>
      <c r="F73" s="170" t="s">
        <v>774</v>
      </c>
      <c r="G73" s="170" t="s">
        <v>241</v>
      </c>
      <c r="H73" s="170" t="s">
        <v>242</v>
      </c>
      <c r="I73" s="170" t="s">
        <v>322</v>
      </c>
      <c r="J73" s="170" t="s">
        <v>323</v>
      </c>
      <c r="K73" s="170" t="s">
        <v>831</v>
      </c>
      <c r="L73" s="170" t="s">
        <v>876</v>
      </c>
      <c r="M73" s="221">
        <v>113.5</v>
      </c>
    </row>
    <row r="74" spans="1:13" ht="12.75">
      <c r="A74" s="170" t="s">
        <v>358</v>
      </c>
      <c r="B74" s="170" t="s">
        <v>276</v>
      </c>
      <c r="C74" s="170" t="s">
        <v>773</v>
      </c>
      <c r="D74" s="171">
        <v>5711</v>
      </c>
      <c r="E74" s="170" t="s">
        <v>270</v>
      </c>
      <c r="F74" s="170" t="s">
        <v>774</v>
      </c>
      <c r="G74" s="170" t="s">
        <v>241</v>
      </c>
      <c r="H74" s="170" t="s">
        <v>242</v>
      </c>
      <c r="I74" s="170" t="s">
        <v>342</v>
      </c>
      <c r="J74" s="170" t="s">
        <v>343</v>
      </c>
      <c r="K74" s="170" t="s">
        <v>817</v>
      </c>
      <c r="L74" s="170" t="s">
        <v>891</v>
      </c>
      <c r="M74" s="221">
        <v>207.9</v>
      </c>
    </row>
    <row r="75" spans="1:13" ht="12.75">
      <c r="A75" s="170" t="s">
        <v>356</v>
      </c>
      <c r="B75" s="170" t="s">
        <v>272</v>
      </c>
      <c r="C75" s="170" t="s">
        <v>773</v>
      </c>
      <c r="D75" s="171">
        <v>5711</v>
      </c>
      <c r="E75" s="170" t="s">
        <v>270</v>
      </c>
      <c r="F75" s="170" t="s">
        <v>774</v>
      </c>
      <c r="G75" s="170" t="s">
        <v>241</v>
      </c>
      <c r="H75" s="170" t="s">
        <v>242</v>
      </c>
      <c r="I75" s="170" t="s">
        <v>342</v>
      </c>
      <c r="J75" s="170" t="s">
        <v>343</v>
      </c>
      <c r="K75" s="170" t="s">
        <v>816</v>
      </c>
      <c r="L75" s="170" t="s">
        <v>891</v>
      </c>
      <c r="M75" s="221">
        <v>311.8</v>
      </c>
    </row>
    <row r="76" spans="1:13" ht="12.75">
      <c r="A76" s="170" t="s">
        <v>360</v>
      </c>
      <c r="B76" s="170" t="s">
        <v>280</v>
      </c>
      <c r="C76" s="170" t="s">
        <v>773</v>
      </c>
      <c r="D76" s="171">
        <v>5711</v>
      </c>
      <c r="E76" s="170" t="s">
        <v>270</v>
      </c>
      <c r="F76" s="170" t="s">
        <v>774</v>
      </c>
      <c r="G76" s="170" t="s">
        <v>241</v>
      </c>
      <c r="H76" s="170" t="s">
        <v>242</v>
      </c>
      <c r="I76" s="170" t="s">
        <v>342</v>
      </c>
      <c r="J76" s="170" t="s">
        <v>343</v>
      </c>
      <c r="K76" s="170" t="s">
        <v>831</v>
      </c>
      <c r="L76" s="170" t="s">
        <v>891</v>
      </c>
      <c r="M76" s="221">
        <v>166.3</v>
      </c>
    </row>
    <row r="77" spans="1:13" ht="12.75">
      <c r="A77" s="170" t="s">
        <v>357</v>
      </c>
      <c r="B77" s="170" t="s">
        <v>274</v>
      </c>
      <c r="C77" s="170" t="s">
        <v>773</v>
      </c>
      <c r="D77" s="171">
        <v>5711</v>
      </c>
      <c r="E77" s="170" t="s">
        <v>270</v>
      </c>
      <c r="F77" s="170" t="s">
        <v>774</v>
      </c>
      <c r="G77" s="170" t="s">
        <v>241</v>
      </c>
      <c r="H77" s="170" t="s">
        <v>242</v>
      </c>
      <c r="I77" s="170" t="s">
        <v>342</v>
      </c>
      <c r="J77" s="170" t="s">
        <v>343</v>
      </c>
      <c r="K77" s="170" t="s">
        <v>817</v>
      </c>
      <c r="L77" s="170" t="s">
        <v>876</v>
      </c>
      <c r="M77" s="221">
        <v>124.7</v>
      </c>
    </row>
    <row r="78" spans="1:13" ht="12.75">
      <c r="A78" s="170" t="s">
        <v>355</v>
      </c>
      <c r="B78" s="170" t="s">
        <v>269</v>
      </c>
      <c r="C78" s="170" t="s">
        <v>773</v>
      </c>
      <c r="D78" s="171">
        <v>5711</v>
      </c>
      <c r="E78" s="170" t="s">
        <v>270</v>
      </c>
      <c r="F78" s="170" t="s">
        <v>774</v>
      </c>
      <c r="G78" s="170" t="s">
        <v>241</v>
      </c>
      <c r="H78" s="170" t="s">
        <v>242</v>
      </c>
      <c r="I78" s="170" t="s">
        <v>342</v>
      </c>
      <c r="J78" s="170" t="s">
        <v>343</v>
      </c>
      <c r="K78" s="170" t="s">
        <v>816</v>
      </c>
      <c r="L78" s="170" t="s">
        <v>876</v>
      </c>
      <c r="M78" s="221">
        <v>207.9</v>
      </c>
    </row>
    <row r="79" spans="1:13" ht="12.75">
      <c r="A79" s="170" t="s">
        <v>359</v>
      </c>
      <c r="B79" s="170" t="s">
        <v>278</v>
      </c>
      <c r="C79" s="170" t="s">
        <v>773</v>
      </c>
      <c r="D79" s="171">
        <v>5711</v>
      </c>
      <c r="E79" s="170" t="s">
        <v>270</v>
      </c>
      <c r="F79" s="170" t="s">
        <v>774</v>
      </c>
      <c r="G79" s="170" t="s">
        <v>241</v>
      </c>
      <c r="H79" s="170" t="s">
        <v>242</v>
      </c>
      <c r="I79" s="170" t="s">
        <v>342</v>
      </c>
      <c r="J79" s="170" t="s">
        <v>343</v>
      </c>
      <c r="K79" s="170" t="s">
        <v>831</v>
      </c>
      <c r="L79" s="170" t="s">
        <v>876</v>
      </c>
      <c r="M79" s="221">
        <v>103.9</v>
      </c>
    </row>
    <row r="80" spans="1:13" ht="12.75">
      <c r="A80" s="170" t="s">
        <v>378</v>
      </c>
      <c r="B80" s="170" t="s">
        <v>276</v>
      </c>
      <c r="C80" s="170" t="s">
        <v>773</v>
      </c>
      <c r="D80" s="171">
        <v>5711</v>
      </c>
      <c r="E80" s="170" t="s">
        <v>270</v>
      </c>
      <c r="F80" s="170" t="s">
        <v>774</v>
      </c>
      <c r="G80" s="170" t="s">
        <v>241</v>
      </c>
      <c r="H80" s="170" t="s">
        <v>242</v>
      </c>
      <c r="I80" s="170" t="s">
        <v>362</v>
      </c>
      <c r="J80" s="170" t="s">
        <v>363</v>
      </c>
      <c r="K80" s="170" t="s">
        <v>817</v>
      </c>
      <c r="L80" s="170" t="s">
        <v>891</v>
      </c>
      <c r="M80" s="221">
        <v>190.5</v>
      </c>
    </row>
    <row r="81" spans="1:13" ht="12.75">
      <c r="A81" s="170" t="s">
        <v>376</v>
      </c>
      <c r="B81" s="170" t="s">
        <v>272</v>
      </c>
      <c r="C81" s="170" t="s">
        <v>773</v>
      </c>
      <c r="D81" s="171">
        <v>5711</v>
      </c>
      <c r="E81" s="170" t="s">
        <v>270</v>
      </c>
      <c r="F81" s="170" t="s">
        <v>774</v>
      </c>
      <c r="G81" s="170" t="s">
        <v>241</v>
      </c>
      <c r="H81" s="170" t="s">
        <v>242</v>
      </c>
      <c r="I81" s="170" t="s">
        <v>362</v>
      </c>
      <c r="J81" s="170" t="s">
        <v>363</v>
      </c>
      <c r="K81" s="170" t="s">
        <v>816</v>
      </c>
      <c r="L81" s="170" t="s">
        <v>891</v>
      </c>
      <c r="M81" s="221">
        <v>285.7</v>
      </c>
    </row>
    <row r="82" spans="1:13" ht="12.75">
      <c r="A82" s="170" t="s">
        <v>380</v>
      </c>
      <c r="B82" s="170" t="s">
        <v>280</v>
      </c>
      <c r="C82" s="170" t="s">
        <v>773</v>
      </c>
      <c r="D82" s="171">
        <v>5711</v>
      </c>
      <c r="E82" s="170" t="s">
        <v>270</v>
      </c>
      <c r="F82" s="170" t="s">
        <v>774</v>
      </c>
      <c r="G82" s="170" t="s">
        <v>241</v>
      </c>
      <c r="H82" s="170" t="s">
        <v>242</v>
      </c>
      <c r="I82" s="170" t="s">
        <v>362</v>
      </c>
      <c r="J82" s="170" t="s">
        <v>363</v>
      </c>
      <c r="K82" s="170" t="s">
        <v>831</v>
      </c>
      <c r="L82" s="170" t="s">
        <v>891</v>
      </c>
      <c r="M82" s="221">
        <v>152.4</v>
      </c>
    </row>
    <row r="83" spans="1:13" ht="12.75">
      <c r="A83" s="170" t="s">
        <v>377</v>
      </c>
      <c r="B83" s="170" t="s">
        <v>274</v>
      </c>
      <c r="C83" s="170" t="s">
        <v>773</v>
      </c>
      <c r="D83" s="171">
        <v>5711</v>
      </c>
      <c r="E83" s="170" t="s">
        <v>270</v>
      </c>
      <c r="F83" s="170" t="s">
        <v>774</v>
      </c>
      <c r="G83" s="170" t="s">
        <v>241</v>
      </c>
      <c r="H83" s="170" t="s">
        <v>242</v>
      </c>
      <c r="I83" s="170" t="s">
        <v>362</v>
      </c>
      <c r="J83" s="170" t="s">
        <v>363</v>
      </c>
      <c r="K83" s="170" t="s">
        <v>817</v>
      </c>
      <c r="L83" s="170" t="s">
        <v>876</v>
      </c>
      <c r="M83" s="221">
        <v>114.3</v>
      </c>
    </row>
    <row r="84" spans="1:13" ht="12.75">
      <c r="A84" s="170" t="s">
        <v>375</v>
      </c>
      <c r="B84" s="170" t="s">
        <v>269</v>
      </c>
      <c r="C84" s="170" t="s">
        <v>773</v>
      </c>
      <c r="D84" s="171">
        <v>5711</v>
      </c>
      <c r="E84" s="170" t="s">
        <v>270</v>
      </c>
      <c r="F84" s="170" t="s">
        <v>774</v>
      </c>
      <c r="G84" s="170" t="s">
        <v>241</v>
      </c>
      <c r="H84" s="170" t="s">
        <v>242</v>
      </c>
      <c r="I84" s="170" t="s">
        <v>362</v>
      </c>
      <c r="J84" s="170" t="s">
        <v>363</v>
      </c>
      <c r="K84" s="170" t="s">
        <v>816</v>
      </c>
      <c r="L84" s="170" t="s">
        <v>876</v>
      </c>
      <c r="M84" s="221">
        <v>190.5</v>
      </c>
    </row>
    <row r="85" spans="1:13" ht="12.75">
      <c r="A85" s="170" t="s">
        <v>379</v>
      </c>
      <c r="B85" s="170" t="s">
        <v>278</v>
      </c>
      <c r="C85" s="170" t="s">
        <v>773</v>
      </c>
      <c r="D85" s="171">
        <v>5711</v>
      </c>
      <c r="E85" s="170" t="s">
        <v>270</v>
      </c>
      <c r="F85" s="170" t="s">
        <v>774</v>
      </c>
      <c r="G85" s="170" t="s">
        <v>241</v>
      </c>
      <c r="H85" s="170" t="s">
        <v>242</v>
      </c>
      <c r="I85" s="170" t="s">
        <v>362</v>
      </c>
      <c r="J85" s="170" t="s">
        <v>363</v>
      </c>
      <c r="K85" s="170" t="s">
        <v>831</v>
      </c>
      <c r="L85" s="170" t="s">
        <v>876</v>
      </c>
      <c r="M85" s="221">
        <v>95.2</v>
      </c>
    </row>
    <row r="86" spans="1:13" ht="12.75">
      <c r="A86" s="170" t="s">
        <v>398</v>
      </c>
      <c r="B86" s="170" t="s">
        <v>276</v>
      </c>
      <c r="C86" s="170" t="s">
        <v>773</v>
      </c>
      <c r="D86" s="171">
        <v>5711</v>
      </c>
      <c r="E86" s="170" t="s">
        <v>270</v>
      </c>
      <c r="F86" s="170" t="s">
        <v>774</v>
      </c>
      <c r="G86" s="170" t="s">
        <v>241</v>
      </c>
      <c r="H86" s="170" t="s">
        <v>242</v>
      </c>
      <c r="I86" s="170" t="s">
        <v>382</v>
      </c>
      <c r="J86" s="170" t="s">
        <v>383</v>
      </c>
      <c r="K86" s="170" t="s">
        <v>817</v>
      </c>
      <c r="L86" s="170" t="s">
        <v>891</v>
      </c>
      <c r="M86" s="221">
        <v>174.5</v>
      </c>
    </row>
    <row r="87" spans="1:13" ht="12.75">
      <c r="A87" s="170" t="s">
        <v>396</v>
      </c>
      <c r="B87" s="170" t="s">
        <v>272</v>
      </c>
      <c r="C87" s="170" t="s">
        <v>773</v>
      </c>
      <c r="D87" s="171">
        <v>5711</v>
      </c>
      <c r="E87" s="170" t="s">
        <v>270</v>
      </c>
      <c r="F87" s="170" t="s">
        <v>774</v>
      </c>
      <c r="G87" s="170" t="s">
        <v>241</v>
      </c>
      <c r="H87" s="170" t="s">
        <v>242</v>
      </c>
      <c r="I87" s="170" t="s">
        <v>382</v>
      </c>
      <c r="J87" s="170" t="s">
        <v>383</v>
      </c>
      <c r="K87" s="170" t="s">
        <v>816</v>
      </c>
      <c r="L87" s="170" t="s">
        <v>891</v>
      </c>
      <c r="M87" s="221">
        <v>261.8</v>
      </c>
    </row>
    <row r="88" spans="1:13" ht="12.75">
      <c r="A88" s="170" t="s">
        <v>400</v>
      </c>
      <c r="B88" s="170" t="s">
        <v>280</v>
      </c>
      <c r="C88" s="170" t="s">
        <v>773</v>
      </c>
      <c r="D88" s="171">
        <v>5711</v>
      </c>
      <c r="E88" s="170" t="s">
        <v>270</v>
      </c>
      <c r="F88" s="170" t="s">
        <v>774</v>
      </c>
      <c r="G88" s="170" t="s">
        <v>241</v>
      </c>
      <c r="H88" s="170" t="s">
        <v>242</v>
      </c>
      <c r="I88" s="170" t="s">
        <v>382</v>
      </c>
      <c r="J88" s="170" t="s">
        <v>383</v>
      </c>
      <c r="K88" s="170" t="s">
        <v>831</v>
      </c>
      <c r="L88" s="170" t="s">
        <v>891</v>
      </c>
      <c r="M88" s="221">
        <v>139.6</v>
      </c>
    </row>
    <row r="89" spans="1:13" ht="12.75">
      <c r="A89" s="170" t="s">
        <v>397</v>
      </c>
      <c r="B89" s="170" t="s">
        <v>274</v>
      </c>
      <c r="C89" s="170" t="s">
        <v>773</v>
      </c>
      <c r="D89" s="171">
        <v>5711</v>
      </c>
      <c r="E89" s="170" t="s">
        <v>270</v>
      </c>
      <c r="F89" s="170" t="s">
        <v>774</v>
      </c>
      <c r="G89" s="170" t="s">
        <v>241</v>
      </c>
      <c r="H89" s="170" t="s">
        <v>242</v>
      </c>
      <c r="I89" s="170" t="s">
        <v>382</v>
      </c>
      <c r="J89" s="170" t="s">
        <v>383</v>
      </c>
      <c r="K89" s="170" t="s">
        <v>817</v>
      </c>
      <c r="L89" s="170" t="s">
        <v>876</v>
      </c>
      <c r="M89" s="221">
        <v>104.7</v>
      </c>
    </row>
    <row r="90" spans="1:13" ht="12.75">
      <c r="A90" s="170" t="s">
        <v>395</v>
      </c>
      <c r="B90" s="170" t="s">
        <v>269</v>
      </c>
      <c r="C90" s="170" t="s">
        <v>773</v>
      </c>
      <c r="D90" s="171">
        <v>5711</v>
      </c>
      <c r="E90" s="170" t="s">
        <v>270</v>
      </c>
      <c r="F90" s="170" t="s">
        <v>774</v>
      </c>
      <c r="G90" s="170" t="s">
        <v>241</v>
      </c>
      <c r="H90" s="170" t="s">
        <v>242</v>
      </c>
      <c r="I90" s="170" t="s">
        <v>382</v>
      </c>
      <c r="J90" s="170" t="s">
        <v>383</v>
      </c>
      <c r="K90" s="170" t="s">
        <v>816</v>
      </c>
      <c r="L90" s="170" t="s">
        <v>876</v>
      </c>
      <c r="M90" s="221">
        <v>174.5</v>
      </c>
    </row>
    <row r="91" spans="1:13" ht="12.75">
      <c r="A91" s="170" t="s">
        <v>399</v>
      </c>
      <c r="B91" s="170" t="s">
        <v>278</v>
      </c>
      <c r="C91" s="170" t="s">
        <v>773</v>
      </c>
      <c r="D91" s="171">
        <v>5711</v>
      </c>
      <c r="E91" s="170" t="s">
        <v>270</v>
      </c>
      <c r="F91" s="170" t="s">
        <v>774</v>
      </c>
      <c r="G91" s="170" t="s">
        <v>241</v>
      </c>
      <c r="H91" s="170" t="s">
        <v>242</v>
      </c>
      <c r="I91" s="170" t="s">
        <v>382</v>
      </c>
      <c r="J91" s="170" t="s">
        <v>383</v>
      </c>
      <c r="K91" s="170" t="s">
        <v>831</v>
      </c>
      <c r="L91" s="170" t="s">
        <v>876</v>
      </c>
      <c r="M91" s="221">
        <v>87.3</v>
      </c>
    </row>
    <row r="92" spans="1:13" ht="12.75">
      <c r="A92" s="170" t="s">
        <v>418</v>
      </c>
      <c r="B92" s="170" t="s">
        <v>276</v>
      </c>
      <c r="C92" s="170" t="s">
        <v>773</v>
      </c>
      <c r="D92" s="171">
        <v>5711</v>
      </c>
      <c r="E92" s="170" t="s">
        <v>270</v>
      </c>
      <c r="F92" s="170" t="s">
        <v>774</v>
      </c>
      <c r="G92" s="170" t="s">
        <v>241</v>
      </c>
      <c r="H92" s="170" t="s">
        <v>242</v>
      </c>
      <c r="I92" s="170" t="s">
        <v>402</v>
      </c>
      <c r="J92" s="170" t="s">
        <v>403</v>
      </c>
      <c r="K92" s="170" t="s">
        <v>817</v>
      </c>
      <c r="L92" s="170" t="s">
        <v>891</v>
      </c>
      <c r="M92" s="221">
        <v>159.9</v>
      </c>
    </row>
    <row r="93" spans="1:13" ht="12.75">
      <c r="A93" s="170" t="s">
        <v>416</v>
      </c>
      <c r="B93" s="170" t="s">
        <v>272</v>
      </c>
      <c r="C93" s="170" t="s">
        <v>773</v>
      </c>
      <c r="D93" s="171">
        <v>5711</v>
      </c>
      <c r="E93" s="170" t="s">
        <v>270</v>
      </c>
      <c r="F93" s="170" t="s">
        <v>774</v>
      </c>
      <c r="G93" s="170" t="s">
        <v>241</v>
      </c>
      <c r="H93" s="170" t="s">
        <v>242</v>
      </c>
      <c r="I93" s="170" t="s">
        <v>402</v>
      </c>
      <c r="J93" s="170" t="s">
        <v>403</v>
      </c>
      <c r="K93" s="170" t="s">
        <v>816</v>
      </c>
      <c r="L93" s="170" t="s">
        <v>891</v>
      </c>
      <c r="M93" s="221">
        <v>239.9</v>
      </c>
    </row>
    <row r="94" spans="1:13" ht="12.75">
      <c r="A94" s="170" t="s">
        <v>420</v>
      </c>
      <c r="B94" s="170" t="s">
        <v>280</v>
      </c>
      <c r="C94" s="170" t="s">
        <v>773</v>
      </c>
      <c r="D94" s="171">
        <v>5711</v>
      </c>
      <c r="E94" s="170" t="s">
        <v>270</v>
      </c>
      <c r="F94" s="170" t="s">
        <v>774</v>
      </c>
      <c r="G94" s="170" t="s">
        <v>241</v>
      </c>
      <c r="H94" s="170" t="s">
        <v>242</v>
      </c>
      <c r="I94" s="170" t="s">
        <v>402</v>
      </c>
      <c r="J94" s="170" t="s">
        <v>403</v>
      </c>
      <c r="K94" s="170" t="s">
        <v>831</v>
      </c>
      <c r="L94" s="170" t="s">
        <v>891</v>
      </c>
      <c r="M94" s="221">
        <v>127.9</v>
      </c>
    </row>
    <row r="95" spans="1:13" ht="12.75">
      <c r="A95" s="170" t="s">
        <v>417</v>
      </c>
      <c r="B95" s="170" t="s">
        <v>274</v>
      </c>
      <c r="C95" s="170" t="s">
        <v>773</v>
      </c>
      <c r="D95" s="171">
        <v>5711</v>
      </c>
      <c r="E95" s="170" t="s">
        <v>270</v>
      </c>
      <c r="F95" s="170" t="s">
        <v>774</v>
      </c>
      <c r="G95" s="170" t="s">
        <v>241</v>
      </c>
      <c r="H95" s="170" t="s">
        <v>242</v>
      </c>
      <c r="I95" s="170" t="s">
        <v>402</v>
      </c>
      <c r="J95" s="170" t="s">
        <v>403</v>
      </c>
      <c r="K95" s="170" t="s">
        <v>817</v>
      </c>
      <c r="L95" s="170" t="s">
        <v>876</v>
      </c>
      <c r="M95" s="221">
        <v>96</v>
      </c>
    </row>
    <row r="96" spans="1:13" ht="12.75">
      <c r="A96" s="170" t="s">
        <v>415</v>
      </c>
      <c r="B96" s="170" t="s">
        <v>269</v>
      </c>
      <c r="C96" s="170" t="s">
        <v>773</v>
      </c>
      <c r="D96" s="171">
        <v>5711</v>
      </c>
      <c r="E96" s="170" t="s">
        <v>270</v>
      </c>
      <c r="F96" s="170" t="s">
        <v>774</v>
      </c>
      <c r="G96" s="170" t="s">
        <v>241</v>
      </c>
      <c r="H96" s="170" t="s">
        <v>242</v>
      </c>
      <c r="I96" s="170" t="s">
        <v>402</v>
      </c>
      <c r="J96" s="170" t="s">
        <v>403</v>
      </c>
      <c r="K96" s="170" t="s">
        <v>816</v>
      </c>
      <c r="L96" s="170" t="s">
        <v>876</v>
      </c>
      <c r="M96" s="221">
        <v>159.9</v>
      </c>
    </row>
    <row r="97" spans="1:13" ht="12.75">
      <c r="A97" s="170" t="s">
        <v>419</v>
      </c>
      <c r="B97" s="170" t="s">
        <v>278</v>
      </c>
      <c r="C97" s="170" t="s">
        <v>773</v>
      </c>
      <c r="D97" s="171">
        <v>5711</v>
      </c>
      <c r="E97" s="170" t="s">
        <v>270</v>
      </c>
      <c r="F97" s="170" t="s">
        <v>774</v>
      </c>
      <c r="G97" s="170" t="s">
        <v>241</v>
      </c>
      <c r="H97" s="170" t="s">
        <v>242</v>
      </c>
      <c r="I97" s="170" t="s">
        <v>402</v>
      </c>
      <c r="J97" s="170" t="s">
        <v>403</v>
      </c>
      <c r="K97" s="170" t="s">
        <v>831</v>
      </c>
      <c r="L97" s="170" t="s">
        <v>876</v>
      </c>
      <c r="M97" s="221">
        <v>80</v>
      </c>
    </row>
    <row r="98" spans="1:13" ht="12.75">
      <c r="A98" s="170" t="s">
        <v>251</v>
      </c>
      <c r="B98" s="170" t="s">
        <v>252</v>
      </c>
      <c r="C98" s="170" t="s">
        <v>773</v>
      </c>
      <c r="D98" s="171">
        <v>5811</v>
      </c>
      <c r="E98" s="170" t="s">
        <v>240</v>
      </c>
      <c r="F98" s="170" t="s">
        <v>774</v>
      </c>
      <c r="G98" s="170" t="s">
        <v>241</v>
      </c>
      <c r="H98" s="170" t="s">
        <v>242</v>
      </c>
      <c r="I98" s="170" t="s">
        <v>243</v>
      </c>
      <c r="J98" s="170" t="s">
        <v>244</v>
      </c>
      <c r="K98" s="170" t="s">
        <v>817</v>
      </c>
      <c r="L98" s="170" t="s">
        <v>891</v>
      </c>
      <c r="M98" s="221">
        <v>554.6</v>
      </c>
    </row>
    <row r="99" spans="1:13" ht="12.75">
      <c r="A99" s="170" t="s">
        <v>247</v>
      </c>
      <c r="B99" s="170" t="s">
        <v>248</v>
      </c>
      <c r="C99" s="170" t="s">
        <v>773</v>
      </c>
      <c r="D99" s="171">
        <v>5811</v>
      </c>
      <c r="E99" s="170" t="s">
        <v>240</v>
      </c>
      <c r="F99" s="170" t="s">
        <v>774</v>
      </c>
      <c r="G99" s="170" t="s">
        <v>241</v>
      </c>
      <c r="H99" s="170" t="s">
        <v>242</v>
      </c>
      <c r="I99" s="170" t="s">
        <v>243</v>
      </c>
      <c r="J99" s="170" t="s">
        <v>244</v>
      </c>
      <c r="K99" s="170" t="s">
        <v>816</v>
      </c>
      <c r="L99" s="170" t="s">
        <v>891</v>
      </c>
      <c r="M99" s="221">
        <v>831.9</v>
      </c>
    </row>
    <row r="100" spans="1:13" ht="12.75">
      <c r="A100" s="170" t="s">
        <v>238</v>
      </c>
      <c r="B100" s="170" t="s">
        <v>239</v>
      </c>
      <c r="C100" s="170" t="s">
        <v>773</v>
      </c>
      <c r="D100" s="171">
        <v>5811</v>
      </c>
      <c r="E100" s="170" t="s">
        <v>240</v>
      </c>
      <c r="F100" s="170" t="s">
        <v>774</v>
      </c>
      <c r="G100" s="170" t="s">
        <v>241</v>
      </c>
      <c r="H100" s="170" t="s">
        <v>242</v>
      </c>
      <c r="I100" s="170" t="s">
        <v>243</v>
      </c>
      <c r="J100" s="170" t="s">
        <v>244</v>
      </c>
      <c r="K100" s="170" t="s">
        <v>831</v>
      </c>
      <c r="L100" s="170" t="s">
        <v>891</v>
      </c>
      <c r="M100" s="221">
        <v>443.7</v>
      </c>
    </row>
    <row r="101" spans="1:13" ht="12.75">
      <c r="A101" s="170" t="s">
        <v>249</v>
      </c>
      <c r="B101" s="170" t="s">
        <v>250</v>
      </c>
      <c r="C101" s="170" t="s">
        <v>773</v>
      </c>
      <c r="D101" s="171">
        <v>5811</v>
      </c>
      <c r="E101" s="170" t="s">
        <v>240</v>
      </c>
      <c r="F101" s="170" t="s">
        <v>774</v>
      </c>
      <c r="G101" s="170" t="s">
        <v>241</v>
      </c>
      <c r="H101" s="170" t="s">
        <v>242</v>
      </c>
      <c r="I101" s="170" t="s">
        <v>243</v>
      </c>
      <c r="J101" s="170" t="s">
        <v>244</v>
      </c>
      <c r="K101" s="170" t="s">
        <v>817</v>
      </c>
      <c r="L101" s="170" t="s">
        <v>876</v>
      </c>
      <c r="M101" s="221">
        <v>332.8</v>
      </c>
    </row>
    <row r="102" spans="1:13" ht="12.75">
      <c r="A102" s="170" t="s">
        <v>245</v>
      </c>
      <c r="B102" s="170" t="s">
        <v>246</v>
      </c>
      <c r="C102" s="170" t="s">
        <v>773</v>
      </c>
      <c r="D102" s="171">
        <v>5811</v>
      </c>
      <c r="E102" s="170" t="s">
        <v>240</v>
      </c>
      <c r="F102" s="170" t="s">
        <v>774</v>
      </c>
      <c r="G102" s="170" t="s">
        <v>241</v>
      </c>
      <c r="H102" s="170" t="s">
        <v>242</v>
      </c>
      <c r="I102" s="170" t="s">
        <v>243</v>
      </c>
      <c r="J102" s="170" t="s">
        <v>244</v>
      </c>
      <c r="K102" s="170" t="s">
        <v>816</v>
      </c>
      <c r="L102" s="170" t="s">
        <v>876</v>
      </c>
      <c r="M102" s="221">
        <v>554.6</v>
      </c>
    </row>
    <row r="103" spans="1:13" ht="12.75">
      <c r="A103" s="170" t="s">
        <v>253</v>
      </c>
      <c r="B103" s="170" t="s">
        <v>254</v>
      </c>
      <c r="C103" s="170" t="s">
        <v>773</v>
      </c>
      <c r="D103" s="171">
        <v>5811</v>
      </c>
      <c r="E103" s="170" t="s">
        <v>240</v>
      </c>
      <c r="F103" s="170" t="s">
        <v>774</v>
      </c>
      <c r="G103" s="170" t="s">
        <v>241</v>
      </c>
      <c r="H103" s="170" t="s">
        <v>242</v>
      </c>
      <c r="I103" s="170" t="s">
        <v>243</v>
      </c>
      <c r="J103" s="170" t="s">
        <v>244</v>
      </c>
      <c r="K103" s="170" t="s">
        <v>831</v>
      </c>
      <c r="L103" s="170" t="s">
        <v>876</v>
      </c>
      <c r="M103" s="221">
        <v>277.3</v>
      </c>
    </row>
    <row r="104" spans="1:13" ht="12.75">
      <c r="A104" s="170" t="s">
        <v>287</v>
      </c>
      <c r="B104" s="170" t="s">
        <v>252</v>
      </c>
      <c r="C104" s="170" t="s">
        <v>773</v>
      </c>
      <c r="D104" s="171">
        <v>5811</v>
      </c>
      <c r="E104" s="170" t="s">
        <v>240</v>
      </c>
      <c r="F104" s="170" t="s">
        <v>774</v>
      </c>
      <c r="G104" s="170" t="s">
        <v>241</v>
      </c>
      <c r="H104" s="170" t="s">
        <v>242</v>
      </c>
      <c r="I104" s="170" t="s">
        <v>282</v>
      </c>
      <c r="J104" s="170" t="s">
        <v>283</v>
      </c>
      <c r="K104" s="170" t="s">
        <v>817</v>
      </c>
      <c r="L104" s="170" t="s">
        <v>891</v>
      </c>
      <c r="M104" s="221">
        <v>508.1</v>
      </c>
    </row>
    <row r="105" spans="1:13" ht="12.75">
      <c r="A105" s="170" t="s">
        <v>285</v>
      </c>
      <c r="B105" s="170" t="s">
        <v>248</v>
      </c>
      <c r="C105" s="170" t="s">
        <v>773</v>
      </c>
      <c r="D105" s="171">
        <v>5811</v>
      </c>
      <c r="E105" s="170" t="s">
        <v>240</v>
      </c>
      <c r="F105" s="170" t="s">
        <v>774</v>
      </c>
      <c r="G105" s="170" t="s">
        <v>241</v>
      </c>
      <c r="H105" s="170" t="s">
        <v>242</v>
      </c>
      <c r="I105" s="170" t="s">
        <v>282</v>
      </c>
      <c r="J105" s="170" t="s">
        <v>283</v>
      </c>
      <c r="K105" s="170" t="s">
        <v>816</v>
      </c>
      <c r="L105" s="170" t="s">
        <v>891</v>
      </c>
      <c r="M105" s="221">
        <v>762.2</v>
      </c>
    </row>
    <row r="106" spans="1:13" ht="12.75">
      <c r="A106" s="170" t="s">
        <v>281</v>
      </c>
      <c r="B106" s="170" t="s">
        <v>239</v>
      </c>
      <c r="C106" s="170" t="s">
        <v>773</v>
      </c>
      <c r="D106" s="171">
        <v>5811</v>
      </c>
      <c r="E106" s="170" t="s">
        <v>240</v>
      </c>
      <c r="F106" s="170" t="s">
        <v>774</v>
      </c>
      <c r="G106" s="170" t="s">
        <v>241</v>
      </c>
      <c r="H106" s="170" t="s">
        <v>242</v>
      </c>
      <c r="I106" s="170" t="s">
        <v>282</v>
      </c>
      <c r="J106" s="170" t="s">
        <v>283</v>
      </c>
      <c r="K106" s="170" t="s">
        <v>831</v>
      </c>
      <c r="L106" s="170" t="s">
        <v>891</v>
      </c>
      <c r="M106" s="221">
        <v>406.5</v>
      </c>
    </row>
    <row r="107" spans="1:13" ht="12.75">
      <c r="A107" s="170" t="s">
        <v>286</v>
      </c>
      <c r="B107" s="170" t="s">
        <v>250</v>
      </c>
      <c r="C107" s="170" t="s">
        <v>773</v>
      </c>
      <c r="D107" s="171">
        <v>5811</v>
      </c>
      <c r="E107" s="170" t="s">
        <v>240</v>
      </c>
      <c r="F107" s="170" t="s">
        <v>774</v>
      </c>
      <c r="G107" s="170" t="s">
        <v>241</v>
      </c>
      <c r="H107" s="170" t="s">
        <v>242</v>
      </c>
      <c r="I107" s="170" t="s">
        <v>282</v>
      </c>
      <c r="J107" s="170" t="s">
        <v>283</v>
      </c>
      <c r="K107" s="170" t="s">
        <v>817</v>
      </c>
      <c r="L107" s="170" t="s">
        <v>876</v>
      </c>
      <c r="M107" s="221">
        <v>304.9</v>
      </c>
    </row>
    <row r="108" spans="1:13" ht="12.75">
      <c r="A108" s="170" t="s">
        <v>284</v>
      </c>
      <c r="B108" s="170" t="s">
        <v>246</v>
      </c>
      <c r="C108" s="170" t="s">
        <v>773</v>
      </c>
      <c r="D108" s="171">
        <v>5811</v>
      </c>
      <c r="E108" s="170" t="s">
        <v>240</v>
      </c>
      <c r="F108" s="170" t="s">
        <v>774</v>
      </c>
      <c r="G108" s="170" t="s">
        <v>241</v>
      </c>
      <c r="H108" s="170" t="s">
        <v>242</v>
      </c>
      <c r="I108" s="170" t="s">
        <v>282</v>
      </c>
      <c r="J108" s="170" t="s">
        <v>283</v>
      </c>
      <c r="K108" s="170" t="s">
        <v>816</v>
      </c>
      <c r="L108" s="170" t="s">
        <v>876</v>
      </c>
      <c r="M108" s="221">
        <v>508.1</v>
      </c>
    </row>
    <row r="109" spans="1:13" ht="12.75">
      <c r="A109" s="170" t="s">
        <v>288</v>
      </c>
      <c r="B109" s="170" t="s">
        <v>254</v>
      </c>
      <c r="C109" s="170" t="s">
        <v>773</v>
      </c>
      <c r="D109" s="171">
        <v>5811</v>
      </c>
      <c r="E109" s="170" t="s">
        <v>240</v>
      </c>
      <c r="F109" s="170" t="s">
        <v>774</v>
      </c>
      <c r="G109" s="170" t="s">
        <v>241</v>
      </c>
      <c r="H109" s="170" t="s">
        <v>242</v>
      </c>
      <c r="I109" s="170" t="s">
        <v>282</v>
      </c>
      <c r="J109" s="170" t="s">
        <v>283</v>
      </c>
      <c r="K109" s="170" t="s">
        <v>831</v>
      </c>
      <c r="L109" s="170" t="s">
        <v>876</v>
      </c>
      <c r="M109" s="221">
        <v>254.1</v>
      </c>
    </row>
    <row r="110" spans="1:13" ht="12.75">
      <c r="A110" s="170" t="s">
        <v>307</v>
      </c>
      <c r="B110" s="170" t="s">
        <v>252</v>
      </c>
      <c r="C110" s="170" t="s">
        <v>773</v>
      </c>
      <c r="D110" s="171">
        <v>5811</v>
      </c>
      <c r="E110" s="170" t="s">
        <v>240</v>
      </c>
      <c r="F110" s="170" t="s">
        <v>774</v>
      </c>
      <c r="G110" s="170" t="s">
        <v>241</v>
      </c>
      <c r="H110" s="170" t="s">
        <v>242</v>
      </c>
      <c r="I110" s="170" t="s">
        <v>302</v>
      </c>
      <c r="J110" s="170" t="s">
        <v>303</v>
      </c>
      <c r="K110" s="170" t="s">
        <v>817</v>
      </c>
      <c r="L110" s="170" t="s">
        <v>891</v>
      </c>
      <c r="M110" s="221">
        <v>465.6</v>
      </c>
    </row>
    <row r="111" spans="1:13" ht="12.75">
      <c r="A111" s="170" t="s">
        <v>305</v>
      </c>
      <c r="B111" s="170" t="s">
        <v>248</v>
      </c>
      <c r="C111" s="170" t="s">
        <v>773</v>
      </c>
      <c r="D111" s="171">
        <v>5811</v>
      </c>
      <c r="E111" s="170" t="s">
        <v>240</v>
      </c>
      <c r="F111" s="170" t="s">
        <v>774</v>
      </c>
      <c r="G111" s="170" t="s">
        <v>241</v>
      </c>
      <c r="H111" s="170" t="s">
        <v>242</v>
      </c>
      <c r="I111" s="170" t="s">
        <v>302</v>
      </c>
      <c r="J111" s="170" t="s">
        <v>303</v>
      </c>
      <c r="K111" s="170" t="s">
        <v>816</v>
      </c>
      <c r="L111" s="170" t="s">
        <v>891</v>
      </c>
      <c r="M111" s="221">
        <v>698.4</v>
      </c>
    </row>
    <row r="112" spans="1:13" ht="12.75">
      <c r="A112" s="170" t="s">
        <v>301</v>
      </c>
      <c r="B112" s="170" t="s">
        <v>239</v>
      </c>
      <c r="C112" s="170" t="s">
        <v>773</v>
      </c>
      <c r="D112" s="171">
        <v>5811</v>
      </c>
      <c r="E112" s="170" t="s">
        <v>240</v>
      </c>
      <c r="F112" s="170" t="s">
        <v>774</v>
      </c>
      <c r="G112" s="170" t="s">
        <v>241</v>
      </c>
      <c r="H112" s="170" t="s">
        <v>242</v>
      </c>
      <c r="I112" s="170" t="s">
        <v>302</v>
      </c>
      <c r="J112" s="170" t="s">
        <v>303</v>
      </c>
      <c r="K112" s="170" t="s">
        <v>831</v>
      </c>
      <c r="L112" s="170" t="s">
        <v>891</v>
      </c>
      <c r="M112" s="221">
        <v>372.5</v>
      </c>
    </row>
    <row r="113" spans="1:13" ht="12.75">
      <c r="A113" s="170" t="s">
        <v>306</v>
      </c>
      <c r="B113" s="170" t="s">
        <v>250</v>
      </c>
      <c r="C113" s="170" t="s">
        <v>773</v>
      </c>
      <c r="D113" s="171">
        <v>5811</v>
      </c>
      <c r="E113" s="170" t="s">
        <v>240</v>
      </c>
      <c r="F113" s="170" t="s">
        <v>774</v>
      </c>
      <c r="G113" s="170" t="s">
        <v>241</v>
      </c>
      <c r="H113" s="170" t="s">
        <v>242</v>
      </c>
      <c r="I113" s="170" t="s">
        <v>302</v>
      </c>
      <c r="J113" s="170" t="s">
        <v>303</v>
      </c>
      <c r="K113" s="170" t="s">
        <v>817</v>
      </c>
      <c r="L113" s="170" t="s">
        <v>876</v>
      </c>
      <c r="M113" s="221">
        <v>279.4</v>
      </c>
    </row>
    <row r="114" spans="1:13" ht="12.75">
      <c r="A114" s="170" t="s">
        <v>304</v>
      </c>
      <c r="B114" s="170" t="s">
        <v>246</v>
      </c>
      <c r="C114" s="170" t="s">
        <v>773</v>
      </c>
      <c r="D114" s="171">
        <v>5811</v>
      </c>
      <c r="E114" s="170" t="s">
        <v>240</v>
      </c>
      <c r="F114" s="170" t="s">
        <v>774</v>
      </c>
      <c r="G114" s="170" t="s">
        <v>241</v>
      </c>
      <c r="H114" s="170" t="s">
        <v>242</v>
      </c>
      <c r="I114" s="170" t="s">
        <v>302</v>
      </c>
      <c r="J114" s="170" t="s">
        <v>303</v>
      </c>
      <c r="K114" s="170" t="s">
        <v>816</v>
      </c>
      <c r="L114" s="170" t="s">
        <v>876</v>
      </c>
      <c r="M114" s="221">
        <v>465.6</v>
      </c>
    </row>
    <row r="115" spans="1:13" ht="12.75">
      <c r="A115" s="170" t="s">
        <v>308</v>
      </c>
      <c r="B115" s="170" t="s">
        <v>254</v>
      </c>
      <c r="C115" s="170" t="s">
        <v>773</v>
      </c>
      <c r="D115" s="171">
        <v>5811</v>
      </c>
      <c r="E115" s="170" t="s">
        <v>240</v>
      </c>
      <c r="F115" s="170" t="s">
        <v>774</v>
      </c>
      <c r="G115" s="170" t="s">
        <v>241</v>
      </c>
      <c r="H115" s="170" t="s">
        <v>242</v>
      </c>
      <c r="I115" s="170" t="s">
        <v>302</v>
      </c>
      <c r="J115" s="170" t="s">
        <v>303</v>
      </c>
      <c r="K115" s="170" t="s">
        <v>831</v>
      </c>
      <c r="L115" s="170" t="s">
        <v>876</v>
      </c>
      <c r="M115" s="221">
        <v>232.8</v>
      </c>
    </row>
    <row r="116" spans="1:13" ht="12.75">
      <c r="A116" s="170" t="s">
        <v>327</v>
      </c>
      <c r="B116" s="170" t="s">
        <v>252</v>
      </c>
      <c r="C116" s="170" t="s">
        <v>773</v>
      </c>
      <c r="D116" s="171">
        <v>5811</v>
      </c>
      <c r="E116" s="170" t="s">
        <v>240</v>
      </c>
      <c r="F116" s="170" t="s">
        <v>774</v>
      </c>
      <c r="G116" s="170" t="s">
        <v>241</v>
      </c>
      <c r="H116" s="170" t="s">
        <v>242</v>
      </c>
      <c r="I116" s="170" t="s">
        <v>322</v>
      </c>
      <c r="J116" s="170" t="s">
        <v>323</v>
      </c>
      <c r="K116" s="170" t="s">
        <v>817</v>
      </c>
      <c r="L116" s="170" t="s">
        <v>891</v>
      </c>
      <c r="M116" s="221">
        <v>426.6</v>
      </c>
    </row>
    <row r="117" spans="1:13" ht="12.75">
      <c r="A117" s="170" t="s">
        <v>325</v>
      </c>
      <c r="B117" s="170" t="s">
        <v>248</v>
      </c>
      <c r="C117" s="170" t="s">
        <v>773</v>
      </c>
      <c r="D117" s="171">
        <v>5811</v>
      </c>
      <c r="E117" s="170" t="s">
        <v>240</v>
      </c>
      <c r="F117" s="170" t="s">
        <v>774</v>
      </c>
      <c r="G117" s="170" t="s">
        <v>241</v>
      </c>
      <c r="H117" s="170" t="s">
        <v>242</v>
      </c>
      <c r="I117" s="170" t="s">
        <v>322</v>
      </c>
      <c r="J117" s="170" t="s">
        <v>323</v>
      </c>
      <c r="K117" s="170" t="s">
        <v>816</v>
      </c>
      <c r="L117" s="170" t="s">
        <v>891</v>
      </c>
      <c r="M117" s="221">
        <v>639.9</v>
      </c>
    </row>
    <row r="118" spans="1:13" ht="12.75">
      <c r="A118" s="170" t="s">
        <v>321</v>
      </c>
      <c r="B118" s="170" t="s">
        <v>239</v>
      </c>
      <c r="C118" s="170" t="s">
        <v>773</v>
      </c>
      <c r="D118" s="171">
        <v>5811</v>
      </c>
      <c r="E118" s="170" t="s">
        <v>240</v>
      </c>
      <c r="F118" s="170" t="s">
        <v>774</v>
      </c>
      <c r="G118" s="170" t="s">
        <v>241</v>
      </c>
      <c r="H118" s="170" t="s">
        <v>242</v>
      </c>
      <c r="I118" s="170" t="s">
        <v>322</v>
      </c>
      <c r="J118" s="170" t="s">
        <v>323</v>
      </c>
      <c r="K118" s="170" t="s">
        <v>831</v>
      </c>
      <c r="L118" s="170" t="s">
        <v>891</v>
      </c>
      <c r="M118" s="221">
        <v>341.3</v>
      </c>
    </row>
    <row r="119" spans="1:13" ht="12.75">
      <c r="A119" s="170" t="s">
        <v>326</v>
      </c>
      <c r="B119" s="170" t="s">
        <v>250</v>
      </c>
      <c r="C119" s="170" t="s">
        <v>773</v>
      </c>
      <c r="D119" s="171">
        <v>5811</v>
      </c>
      <c r="E119" s="170" t="s">
        <v>240</v>
      </c>
      <c r="F119" s="170" t="s">
        <v>774</v>
      </c>
      <c r="G119" s="170" t="s">
        <v>241</v>
      </c>
      <c r="H119" s="170" t="s">
        <v>242</v>
      </c>
      <c r="I119" s="170" t="s">
        <v>322</v>
      </c>
      <c r="J119" s="170" t="s">
        <v>323</v>
      </c>
      <c r="K119" s="170" t="s">
        <v>817</v>
      </c>
      <c r="L119" s="170" t="s">
        <v>876</v>
      </c>
      <c r="M119" s="221">
        <v>256</v>
      </c>
    </row>
    <row r="120" spans="1:13" ht="12.75">
      <c r="A120" s="170" t="s">
        <v>324</v>
      </c>
      <c r="B120" s="170" t="s">
        <v>246</v>
      </c>
      <c r="C120" s="170" t="s">
        <v>773</v>
      </c>
      <c r="D120" s="171">
        <v>5811</v>
      </c>
      <c r="E120" s="170" t="s">
        <v>240</v>
      </c>
      <c r="F120" s="170" t="s">
        <v>774</v>
      </c>
      <c r="G120" s="170" t="s">
        <v>241</v>
      </c>
      <c r="H120" s="170" t="s">
        <v>242</v>
      </c>
      <c r="I120" s="170" t="s">
        <v>322</v>
      </c>
      <c r="J120" s="170" t="s">
        <v>323</v>
      </c>
      <c r="K120" s="170" t="s">
        <v>816</v>
      </c>
      <c r="L120" s="170" t="s">
        <v>876</v>
      </c>
      <c r="M120" s="221">
        <v>426.6</v>
      </c>
    </row>
    <row r="121" spans="1:13" ht="12.75">
      <c r="A121" s="170" t="s">
        <v>328</v>
      </c>
      <c r="B121" s="170" t="s">
        <v>254</v>
      </c>
      <c r="C121" s="170" t="s">
        <v>773</v>
      </c>
      <c r="D121" s="171">
        <v>5811</v>
      </c>
      <c r="E121" s="170" t="s">
        <v>240</v>
      </c>
      <c r="F121" s="170" t="s">
        <v>774</v>
      </c>
      <c r="G121" s="170" t="s">
        <v>241</v>
      </c>
      <c r="H121" s="170" t="s">
        <v>242</v>
      </c>
      <c r="I121" s="170" t="s">
        <v>322</v>
      </c>
      <c r="J121" s="170" t="s">
        <v>323</v>
      </c>
      <c r="K121" s="170" t="s">
        <v>831</v>
      </c>
      <c r="L121" s="170" t="s">
        <v>876</v>
      </c>
      <c r="M121" s="221">
        <v>213.3</v>
      </c>
    </row>
    <row r="122" spans="1:13" ht="12.75">
      <c r="A122" s="170" t="s">
        <v>347</v>
      </c>
      <c r="B122" s="170" t="s">
        <v>252</v>
      </c>
      <c r="C122" s="170" t="s">
        <v>773</v>
      </c>
      <c r="D122" s="171">
        <v>5811</v>
      </c>
      <c r="E122" s="170" t="s">
        <v>240</v>
      </c>
      <c r="F122" s="170" t="s">
        <v>774</v>
      </c>
      <c r="G122" s="170" t="s">
        <v>241</v>
      </c>
      <c r="H122" s="170" t="s">
        <v>242</v>
      </c>
      <c r="I122" s="170" t="s">
        <v>342</v>
      </c>
      <c r="J122" s="170" t="s">
        <v>343</v>
      </c>
      <c r="K122" s="170" t="s">
        <v>817</v>
      </c>
      <c r="L122" s="170" t="s">
        <v>891</v>
      </c>
      <c r="M122" s="221">
        <v>390.8</v>
      </c>
    </row>
    <row r="123" spans="1:13" ht="12.75">
      <c r="A123" s="170" t="s">
        <v>345</v>
      </c>
      <c r="B123" s="170" t="s">
        <v>248</v>
      </c>
      <c r="C123" s="170" t="s">
        <v>773</v>
      </c>
      <c r="D123" s="171">
        <v>5811</v>
      </c>
      <c r="E123" s="170" t="s">
        <v>240</v>
      </c>
      <c r="F123" s="170" t="s">
        <v>774</v>
      </c>
      <c r="G123" s="170" t="s">
        <v>241</v>
      </c>
      <c r="H123" s="170" t="s">
        <v>242</v>
      </c>
      <c r="I123" s="170" t="s">
        <v>342</v>
      </c>
      <c r="J123" s="170" t="s">
        <v>343</v>
      </c>
      <c r="K123" s="170" t="s">
        <v>816</v>
      </c>
      <c r="L123" s="170" t="s">
        <v>891</v>
      </c>
      <c r="M123" s="221">
        <v>586.2</v>
      </c>
    </row>
    <row r="124" spans="1:13" ht="12.75">
      <c r="A124" s="170" t="s">
        <v>341</v>
      </c>
      <c r="B124" s="170" t="s">
        <v>239</v>
      </c>
      <c r="C124" s="170" t="s">
        <v>773</v>
      </c>
      <c r="D124" s="171">
        <v>5811</v>
      </c>
      <c r="E124" s="170" t="s">
        <v>240</v>
      </c>
      <c r="F124" s="170" t="s">
        <v>774</v>
      </c>
      <c r="G124" s="170" t="s">
        <v>241</v>
      </c>
      <c r="H124" s="170" t="s">
        <v>242</v>
      </c>
      <c r="I124" s="170" t="s">
        <v>342</v>
      </c>
      <c r="J124" s="170" t="s">
        <v>343</v>
      </c>
      <c r="K124" s="170" t="s">
        <v>831</v>
      </c>
      <c r="L124" s="170" t="s">
        <v>891</v>
      </c>
      <c r="M124" s="221">
        <v>312.7</v>
      </c>
    </row>
    <row r="125" spans="1:13" ht="12.75">
      <c r="A125" s="170" t="s">
        <v>346</v>
      </c>
      <c r="B125" s="170" t="s">
        <v>250</v>
      </c>
      <c r="C125" s="170" t="s">
        <v>773</v>
      </c>
      <c r="D125" s="171">
        <v>5811</v>
      </c>
      <c r="E125" s="170" t="s">
        <v>240</v>
      </c>
      <c r="F125" s="170" t="s">
        <v>774</v>
      </c>
      <c r="G125" s="170" t="s">
        <v>241</v>
      </c>
      <c r="H125" s="170" t="s">
        <v>242</v>
      </c>
      <c r="I125" s="170" t="s">
        <v>342</v>
      </c>
      <c r="J125" s="170" t="s">
        <v>343</v>
      </c>
      <c r="K125" s="170" t="s">
        <v>817</v>
      </c>
      <c r="L125" s="170" t="s">
        <v>876</v>
      </c>
      <c r="M125" s="221">
        <v>234.5</v>
      </c>
    </row>
    <row r="126" spans="1:13" ht="12.75">
      <c r="A126" s="170" t="s">
        <v>344</v>
      </c>
      <c r="B126" s="170" t="s">
        <v>246</v>
      </c>
      <c r="C126" s="170" t="s">
        <v>773</v>
      </c>
      <c r="D126" s="171">
        <v>5811</v>
      </c>
      <c r="E126" s="170" t="s">
        <v>240</v>
      </c>
      <c r="F126" s="170" t="s">
        <v>774</v>
      </c>
      <c r="G126" s="170" t="s">
        <v>241</v>
      </c>
      <c r="H126" s="170" t="s">
        <v>242</v>
      </c>
      <c r="I126" s="170" t="s">
        <v>342</v>
      </c>
      <c r="J126" s="170" t="s">
        <v>343</v>
      </c>
      <c r="K126" s="170" t="s">
        <v>816</v>
      </c>
      <c r="L126" s="170" t="s">
        <v>876</v>
      </c>
      <c r="M126" s="221">
        <v>390.8</v>
      </c>
    </row>
    <row r="127" spans="1:13" ht="12.75">
      <c r="A127" s="170" t="s">
        <v>348</v>
      </c>
      <c r="B127" s="170" t="s">
        <v>254</v>
      </c>
      <c r="C127" s="170" t="s">
        <v>773</v>
      </c>
      <c r="D127" s="171">
        <v>5811</v>
      </c>
      <c r="E127" s="170" t="s">
        <v>240</v>
      </c>
      <c r="F127" s="170" t="s">
        <v>774</v>
      </c>
      <c r="G127" s="170" t="s">
        <v>241</v>
      </c>
      <c r="H127" s="170" t="s">
        <v>242</v>
      </c>
      <c r="I127" s="170" t="s">
        <v>342</v>
      </c>
      <c r="J127" s="170" t="s">
        <v>343</v>
      </c>
      <c r="K127" s="170" t="s">
        <v>831</v>
      </c>
      <c r="L127" s="170" t="s">
        <v>876</v>
      </c>
      <c r="M127" s="221">
        <v>195.4</v>
      </c>
    </row>
    <row r="128" spans="1:13" ht="12.75">
      <c r="A128" s="170" t="s">
        <v>367</v>
      </c>
      <c r="B128" s="170" t="s">
        <v>252</v>
      </c>
      <c r="C128" s="170" t="s">
        <v>773</v>
      </c>
      <c r="D128" s="171">
        <v>5811</v>
      </c>
      <c r="E128" s="170" t="s">
        <v>240</v>
      </c>
      <c r="F128" s="170" t="s">
        <v>774</v>
      </c>
      <c r="G128" s="170" t="s">
        <v>241</v>
      </c>
      <c r="H128" s="170" t="s">
        <v>242</v>
      </c>
      <c r="I128" s="170" t="s">
        <v>362</v>
      </c>
      <c r="J128" s="170" t="s">
        <v>363</v>
      </c>
      <c r="K128" s="170" t="s">
        <v>817</v>
      </c>
      <c r="L128" s="170" t="s">
        <v>891</v>
      </c>
      <c r="M128" s="221">
        <v>358.1</v>
      </c>
    </row>
    <row r="129" spans="1:13" ht="12.75">
      <c r="A129" s="170" t="s">
        <v>365</v>
      </c>
      <c r="B129" s="170" t="s">
        <v>248</v>
      </c>
      <c r="C129" s="170" t="s">
        <v>773</v>
      </c>
      <c r="D129" s="171">
        <v>5811</v>
      </c>
      <c r="E129" s="170" t="s">
        <v>240</v>
      </c>
      <c r="F129" s="170" t="s">
        <v>774</v>
      </c>
      <c r="G129" s="170" t="s">
        <v>241</v>
      </c>
      <c r="H129" s="170" t="s">
        <v>242</v>
      </c>
      <c r="I129" s="170" t="s">
        <v>362</v>
      </c>
      <c r="J129" s="170" t="s">
        <v>363</v>
      </c>
      <c r="K129" s="170" t="s">
        <v>816</v>
      </c>
      <c r="L129" s="170" t="s">
        <v>891</v>
      </c>
      <c r="M129" s="221">
        <v>537.2</v>
      </c>
    </row>
    <row r="130" spans="1:13" ht="12.75">
      <c r="A130" s="170" t="s">
        <v>361</v>
      </c>
      <c r="B130" s="170" t="s">
        <v>239</v>
      </c>
      <c r="C130" s="170" t="s">
        <v>773</v>
      </c>
      <c r="D130" s="171">
        <v>5811</v>
      </c>
      <c r="E130" s="170" t="s">
        <v>240</v>
      </c>
      <c r="F130" s="170" t="s">
        <v>774</v>
      </c>
      <c r="G130" s="170" t="s">
        <v>241</v>
      </c>
      <c r="H130" s="170" t="s">
        <v>242</v>
      </c>
      <c r="I130" s="170" t="s">
        <v>362</v>
      </c>
      <c r="J130" s="170" t="s">
        <v>363</v>
      </c>
      <c r="K130" s="170" t="s">
        <v>831</v>
      </c>
      <c r="L130" s="170" t="s">
        <v>891</v>
      </c>
      <c r="M130" s="221">
        <v>286.5</v>
      </c>
    </row>
    <row r="131" spans="1:13" ht="12.75">
      <c r="A131" s="170" t="s">
        <v>366</v>
      </c>
      <c r="B131" s="170" t="s">
        <v>250</v>
      </c>
      <c r="C131" s="170" t="s">
        <v>773</v>
      </c>
      <c r="D131" s="171">
        <v>5811</v>
      </c>
      <c r="E131" s="170" t="s">
        <v>240</v>
      </c>
      <c r="F131" s="170" t="s">
        <v>774</v>
      </c>
      <c r="G131" s="170" t="s">
        <v>241</v>
      </c>
      <c r="H131" s="170" t="s">
        <v>242</v>
      </c>
      <c r="I131" s="170" t="s">
        <v>362</v>
      </c>
      <c r="J131" s="170" t="s">
        <v>363</v>
      </c>
      <c r="K131" s="170" t="s">
        <v>817</v>
      </c>
      <c r="L131" s="170" t="s">
        <v>876</v>
      </c>
      <c r="M131" s="221">
        <v>214.9</v>
      </c>
    </row>
    <row r="132" spans="1:13" ht="12.75">
      <c r="A132" s="170" t="s">
        <v>364</v>
      </c>
      <c r="B132" s="170" t="s">
        <v>246</v>
      </c>
      <c r="C132" s="170" t="s">
        <v>773</v>
      </c>
      <c r="D132" s="171">
        <v>5811</v>
      </c>
      <c r="E132" s="170" t="s">
        <v>240</v>
      </c>
      <c r="F132" s="170" t="s">
        <v>774</v>
      </c>
      <c r="G132" s="170" t="s">
        <v>241</v>
      </c>
      <c r="H132" s="170" t="s">
        <v>242</v>
      </c>
      <c r="I132" s="170" t="s">
        <v>362</v>
      </c>
      <c r="J132" s="170" t="s">
        <v>363</v>
      </c>
      <c r="K132" s="170" t="s">
        <v>816</v>
      </c>
      <c r="L132" s="170" t="s">
        <v>876</v>
      </c>
      <c r="M132" s="221">
        <v>358.1</v>
      </c>
    </row>
    <row r="133" spans="1:13" ht="12.75">
      <c r="A133" s="170" t="s">
        <v>368</v>
      </c>
      <c r="B133" s="170" t="s">
        <v>254</v>
      </c>
      <c r="C133" s="170" t="s">
        <v>773</v>
      </c>
      <c r="D133" s="171">
        <v>5811</v>
      </c>
      <c r="E133" s="170" t="s">
        <v>240</v>
      </c>
      <c r="F133" s="170" t="s">
        <v>774</v>
      </c>
      <c r="G133" s="170" t="s">
        <v>241</v>
      </c>
      <c r="H133" s="170" t="s">
        <v>242</v>
      </c>
      <c r="I133" s="170" t="s">
        <v>362</v>
      </c>
      <c r="J133" s="170" t="s">
        <v>363</v>
      </c>
      <c r="K133" s="170" t="s">
        <v>831</v>
      </c>
      <c r="L133" s="170" t="s">
        <v>876</v>
      </c>
      <c r="M133" s="221">
        <v>179.1</v>
      </c>
    </row>
    <row r="134" spans="1:13" ht="12.75">
      <c r="A134" s="170" t="s">
        <v>387</v>
      </c>
      <c r="B134" s="170" t="s">
        <v>252</v>
      </c>
      <c r="C134" s="170" t="s">
        <v>773</v>
      </c>
      <c r="D134" s="171">
        <v>5811</v>
      </c>
      <c r="E134" s="170" t="s">
        <v>240</v>
      </c>
      <c r="F134" s="170" t="s">
        <v>774</v>
      </c>
      <c r="G134" s="170" t="s">
        <v>241</v>
      </c>
      <c r="H134" s="170" t="s">
        <v>242</v>
      </c>
      <c r="I134" s="170" t="s">
        <v>382</v>
      </c>
      <c r="J134" s="170" t="s">
        <v>383</v>
      </c>
      <c r="K134" s="170" t="s">
        <v>817</v>
      </c>
      <c r="L134" s="170" t="s">
        <v>891</v>
      </c>
      <c r="M134" s="221">
        <v>328.1</v>
      </c>
    </row>
    <row r="135" spans="1:13" ht="12.75">
      <c r="A135" s="170" t="s">
        <v>385</v>
      </c>
      <c r="B135" s="170" t="s">
        <v>248</v>
      </c>
      <c r="C135" s="170" t="s">
        <v>773</v>
      </c>
      <c r="D135" s="171">
        <v>5811</v>
      </c>
      <c r="E135" s="170" t="s">
        <v>240</v>
      </c>
      <c r="F135" s="170" t="s">
        <v>774</v>
      </c>
      <c r="G135" s="170" t="s">
        <v>241</v>
      </c>
      <c r="H135" s="170" t="s">
        <v>242</v>
      </c>
      <c r="I135" s="170" t="s">
        <v>382</v>
      </c>
      <c r="J135" s="170" t="s">
        <v>383</v>
      </c>
      <c r="K135" s="170" t="s">
        <v>816</v>
      </c>
      <c r="L135" s="170" t="s">
        <v>891</v>
      </c>
      <c r="M135" s="221">
        <v>492.2</v>
      </c>
    </row>
    <row r="136" spans="1:13" ht="12.75">
      <c r="A136" s="170" t="s">
        <v>381</v>
      </c>
      <c r="B136" s="170" t="s">
        <v>239</v>
      </c>
      <c r="C136" s="170" t="s">
        <v>773</v>
      </c>
      <c r="D136" s="171">
        <v>5811</v>
      </c>
      <c r="E136" s="170" t="s">
        <v>240</v>
      </c>
      <c r="F136" s="170" t="s">
        <v>774</v>
      </c>
      <c r="G136" s="170" t="s">
        <v>241</v>
      </c>
      <c r="H136" s="170" t="s">
        <v>242</v>
      </c>
      <c r="I136" s="170" t="s">
        <v>382</v>
      </c>
      <c r="J136" s="170" t="s">
        <v>383</v>
      </c>
      <c r="K136" s="170" t="s">
        <v>831</v>
      </c>
      <c r="L136" s="170" t="s">
        <v>891</v>
      </c>
      <c r="M136" s="221">
        <v>262.5</v>
      </c>
    </row>
    <row r="137" spans="1:13" ht="12.75">
      <c r="A137" s="170" t="s">
        <v>386</v>
      </c>
      <c r="B137" s="170" t="s">
        <v>250</v>
      </c>
      <c r="C137" s="170" t="s">
        <v>773</v>
      </c>
      <c r="D137" s="171">
        <v>5811</v>
      </c>
      <c r="E137" s="170" t="s">
        <v>240</v>
      </c>
      <c r="F137" s="170" t="s">
        <v>774</v>
      </c>
      <c r="G137" s="170" t="s">
        <v>241</v>
      </c>
      <c r="H137" s="170" t="s">
        <v>242</v>
      </c>
      <c r="I137" s="170" t="s">
        <v>382</v>
      </c>
      <c r="J137" s="170" t="s">
        <v>383</v>
      </c>
      <c r="K137" s="170" t="s">
        <v>817</v>
      </c>
      <c r="L137" s="170" t="s">
        <v>876</v>
      </c>
      <c r="M137" s="221">
        <v>196.9</v>
      </c>
    </row>
    <row r="138" spans="1:13" ht="12.75">
      <c r="A138" s="170" t="s">
        <v>384</v>
      </c>
      <c r="B138" s="170" t="s">
        <v>246</v>
      </c>
      <c r="C138" s="170" t="s">
        <v>773</v>
      </c>
      <c r="D138" s="171">
        <v>5811</v>
      </c>
      <c r="E138" s="170" t="s">
        <v>240</v>
      </c>
      <c r="F138" s="170" t="s">
        <v>774</v>
      </c>
      <c r="G138" s="170" t="s">
        <v>241</v>
      </c>
      <c r="H138" s="170" t="s">
        <v>242</v>
      </c>
      <c r="I138" s="170" t="s">
        <v>382</v>
      </c>
      <c r="J138" s="170" t="s">
        <v>383</v>
      </c>
      <c r="K138" s="170" t="s">
        <v>816</v>
      </c>
      <c r="L138" s="170" t="s">
        <v>876</v>
      </c>
      <c r="M138" s="221">
        <v>328.1</v>
      </c>
    </row>
    <row r="139" spans="1:13" ht="12.75">
      <c r="A139" s="170" t="s">
        <v>388</v>
      </c>
      <c r="B139" s="170" t="s">
        <v>254</v>
      </c>
      <c r="C139" s="170" t="s">
        <v>773</v>
      </c>
      <c r="D139" s="171">
        <v>5811</v>
      </c>
      <c r="E139" s="170" t="s">
        <v>240</v>
      </c>
      <c r="F139" s="170" t="s">
        <v>774</v>
      </c>
      <c r="G139" s="170" t="s">
        <v>241</v>
      </c>
      <c r="H139" s="170" t="s">
        <v>242</v>
      </c>
      <c r="I139" s="170" t="s">
        <v>382</v>
      </c>
      <c r="J139" s="170" t="s">
        <v>383</v>
      </c>
      <c r="K139" s="170" t="s">
        <v>831</v>
      </c>
      <c r="L139" s="170" t="s">
        <v>876</v>
      </c>
      <c r="M139" s="221">
        <v>164.1</v>
      </c>
    </row>
    <row r="140" spans="1:13" ht="12.75">
      <c r="A140" s="170" t="s">
        <v>407</v>
      </c>
      <c r="B140" s="170" t="s">
        <v>252</v>
      </c>
      <c r="C140" s="170" t="s">
        <v>773</v>
      </c>
      <c r="D140" s="171">
        <v>5811</v>
      </c>
      <c r="E140" s="170" t="s">
        <v>240</v>
      </c>
      <c r="F140" s="170" t="s">
        <v>774</v>
      </c>
      <c r="G140" s="170" t="s">
        <v>241</v>
      </c>
      <c r="H140" s="170" t="s">
        <v>242</v>
      </c>
      <c r="I140" s="170" t="s">
        <v>402</v>
      </c>
      <c r="J140" s="170" t="s">
        <v>403</v>
      </c>
      <c r="K140" s="170" t="s">
        <v>817</v>
      </c>
      <c r="L140" s="170" t="s">
        <v>891</v>
      </c>
      <c r="M140" s="221">
        <v>300.6</v>
      </c>
    </row>
    <row r="141" spans="1:13" ht="12.75">
      <c r="A141" s="170" t="s">
        <v>405</v>
      </c>
      <c r="B141" s="170" t="s">
        <v>248</v>
      </c>
      <c r="C141" s="170" t="s">
        <v>773</v>
      </c>
      <c r="D141" s="171">
        <v>5811</v>
      </c>
      <c r="E141" s="170" t="s">
        <v>240</v>
      </c>
      <c r="F141" s="170" t="s">
        <v>774</v>
      </c>
      <c r="G141" s="170" t="s">
        <v>241</v>
      </c>
      <c r="H141" s="170" t="s">
        <v>242</v>
      </c>
      <c r="I141" s="170" t="s">
        <v>402</v>
      </c>
      <c r="J141" s="170" t="s">
        <v>403</v>
      </c>
      <c r="K141" s="170" t="s">
        <v>816</v>
      </c>
      <c r="L141" s="170" t="s">
        <v>891</v>
      </c>
      <c r="M141" s="221">
        <v>451</v>
      </c>
    </row>
    <row r="142" spans="1:13" ht="12.75">
      <c r="A142" s="170" t="s">
        <v>401</v>
      </c>
      <c r="B142" s="170" t="s">
        <v>239</v>
      </c>
      <c r="C142" s="170" t="s">
        <v>773</v>
      </c>
      <c r="D142" s="171">
        <v>5811</v>
      </c>
      <c r="E142" s="170" t="s">
        <v>240</v>
      </c>
      <c r="F142" s="170" t="s">
        <v>774</v>
      </c>
      <c r="G142" s="170" t="s">
        <v>241</v>
      </c>
      <c r="H142" s="170" t="s">
        <v>242</v>
      </c>
      <c r="I142" s="170" t="s">
        <v>402</v>
      </c>
      <c r="J142" s="170" t="s">
        <v>403</v>
      </c>
      <c r="K142" s="170" t="s">
        <v>831</v>
      </c>
      <c r="L142" s="170" t="s">
        <v>891</v>
      </c>
      <c r="M142" s="221">
        <v>240.5</v>
      </c>
    </row>
    <row r="143" spans="1:13" ht="12.75">
      <c r="A143" s="170" t="s">
        <v>406</v>
      </c>
      <c r="B143" s="170" t="s">
        <v>250</v>
      </c>
      <c r="C143" s="170" t="s">
        <v>773</v>
      </c>
      <c r="D143" s="171">
        <v>5811</v>
      </c>
      <c r="E143" s="170" t="s">
        <v>240</v>
      </c>
      <c r="F143" s="170" t="s">
        <v>774</v>
      </c>
      <c r="G143" s="170" t="s">
        <v>241</v>
      </c>
      <c r="H143" s="170" t="s">
        <v>242</v>
      </c>
      <c r="I143" s="170" t="s">
        <v>402</v>
      </c>
      <c r="J143" s="170" t="s">
        <v>403</v>
      </c>
      <c r="K143" s="170" t="s">
        <v>817</v>
      </c>
      <c r="L143" s="170" t="s">
        <v>876</v>
      </c>
      <c r="M143" s="221">
        <v>180.4</v>
      </c>
    </row>
    <row r="144" spans="1:13" ht="12.75">
      <c r="A144" s="170" t="s">
        <v>404</v>
      </c>
      <c r="B144" s="170" t="s">
        <v>246</v>
      </c>
      <c r="C144" s="170" t="s">
        <v>773</v>
      </c>
      <c r="D144" s="171">
        <v>5811</v>
      </c>
      <c r="E144" s="170" t="s">
        <v>240</v>
      </c>
      <c r="F144" s="170" t="s">
        <v>774</v>
      </c>
      <c r="G144" s="170" t="s">
        <v>241</v>
      </c>
      <c r="H144" s="170" t="s">
        <v>242</v>
      </c>
      <c r="I144" s="170" t="s">
        <v>402</v>
      </c>
      <c r="J144" s="170" t="s">
        <v>403</v>
      </c>
      <c r="K144" s="170" t="s">
        <v>816</v>
      </c>
      <c r="L144" s="170" t="s">
        <v>876</v>
      </c>
      <c r="M144" s="221">
        <v>300.6</v>
      </c>
    </row>
    <row r="145" spans="1:13" ht="12.75">
      <c r="A145" s="170" t="s">
        <v>408</v>
      </c>
      <c r="B145" s="170" t="s">
        <v>254</v>
      </c>
      <c r="C145" s="170" t="s">
        <v>773</v>
      </c>
      <c r="D145" s="171">
        <v>5811</v>
      </c>
      <c r="E145" s="170" t="s">
        <v>240</v>
      </c>
      <c r="F145" s="170" t="s">
        <v>774</v>
      </c>
      <c r="G145" s="170" t="s">
        <v>241</v>
      </c>
      <c r="H145" s="170" t="s">
        <v>242</v>
      </c>
      <c r="I145" s="170" t="s">
        <v>402</v>
      </c>
      <c r="J145" s="170" t="s">
        <v>403</v>
      </c>
      <c r="K145" s="170" t="s">
        <v>831</v>
      </c>
      <c r="L145" s="170" t="s">
        <v>876</v>
      </c>
      <c r="M145" s="221">
        <v>150.3</v>
      </c>
    </row>
  </sheetData>
  <sheetProtection password="C760" sheet="1" objects="1" scenarios="1" pivotTables="0"/>
  <autoFilter ref="A1:M145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77"/>
  <sheetViews>
    <sheetView showGridLines="0" showRowColHeader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" sqref="D3"/>
    </sheetView>
  </sheetViews>
  <sheetFormatPr defaultColWidth="9.140625" defaultRowHeight="12.75"/>
  <cols>
    <col min="1" max="1" width="13.7109375" style="0" customWidth="1"/>
    <col min="2" max="2" width="13.28125" style="0" customWidth="1"/>
    <col min="3" max="3" width="18.421875" style="0" customWidth="1"/>
    <col min="4" max="4" width="6.28125" style="0" customWidth="1"/>
    <col min="5" max="5" width="48.00390625" style="0" bestFit="1" customWidth="1"/>
    <col min="6" max="6" width="16.8515625" style="0" customWidth="1"/>
    <col min="7" max="7" width="14.00390625" style="0" customWidth="1"/>
    <col min="9" max="9" width="16.140625" style="0" customWidth="1"/>
    <col min="10" max="10" width="15.8515625" style="0" customWidth="1"/>
    <col min="11" max="11" width="11.28125" style="0" customWidth="1"/>
    <col min="12" max="12" width="10.421875" style="0" customWidth="1"/>
    <col min="13" max="13" width="7.28125" style="0" customWidth="1"/>
  </cols>
  <sheetData>
    <row r="1" spans="1:13" ht="12.75">
      <c r="A1" s="190" t="s">
        <v>588</v>
      </c>
      <c r="B1" s="190" t="s">
        <v>589</v>
      </c>
      <c r="C1" s="190" t="s">
        <v>590</v>
      </c>
      <c r="D1" s="190" t="s">
        <v>591</v>
      </c>
      <c r="E1" s="190" t="s">
        <v>592</v>
      </c>
      <c r="F1" s="190" t="s">
        <v>593</v>
      </c>
      <c r="G1" s="190" t="s">
        <v>594</v>
      </c>
      <c r="H1" s="190" t="s">
        <v>595</v>
      </c>
      <c r="I1" s="190" t="s">
        <v>596</v>
      </c>
      <c r="J1" s="190" t="s">
        <v>597</v>
      </c>
      <c r="K1" s="190" t="s">
        <v>598</v>
      </c>
      <c r="L1" s="190" t="s">
        <v>599</v>
      </c>
      <c r="M1" s="190" t="s">
        <v>600</v>
      </c>
    </row>
    <row r="2" spans="1:13" ht="12.75">
      <c r="A2" s="191" t="s">
        <v>473</v>
      </c>
      <c r="B2" s="191" t="s">
        <v>474</v>
      </c>
      <c r="C2" s="191" t="s">
        <v>740</v>
      </c>
      <c r="D2" s="192">
        <v>8049</v>
      </c>
      <c r="E2" s="191" t="s">
        <v>475</v>
      </c>
      <c r="F2" s="193"/>
      <c r="G2" s="193"/>
      <c r="H2" s="191" t="s">
        <v>476</v>
      </c>
      <c r="I2" s="191" t="s">
        <v>472</v>
      </c>
      <c r="J2" s="193"/>
      <c r="K2" s="193"/>
      <c r="L2" s="193"/>
      <c r="M2" s="194">
        <v>118</v>
      </c>
    </row>
    <row r="3" spans="1:13" ht="12.75">
      <c r="A3" s="191" t="s">
        <v>477</v>
      </c>
      <c r="B3" s="191" t="s">
        <v>478</v>
      </c>
      <c r="C3" s="191" t="s">
        <v>740</v>
      </c>
      <c r="D3" s="192">
        <v>8051</v>
      </c>
      <c r="E3" s="191" t="s">
        <v>479</v>
      </c>
      <c r="F3" s="191"/>
      <c r="G3" s="191"/>
      <c r="H3" s="191" t="s">
        <v>471</v>
      </c>
      <c r="I3" s="191" t="s">
        <v>472</v>
      </c>
      <c r="J3" s="191"/>
      <c r="K3" s="193"/>
      <c r="L3" s="193"/>
      <c r="M3" s="194">
        <v>40</v>
      </c>
    </row>
    <row r="4" spans="1:13" ht="12.75">
      <c r="A4" s="191" t="s">
        <v>1051</v>
      </c>
      <c r="B4" s="191" t="s">
        <v>1055</v>
      </c>
      <c r="C4" s="191" t="s">
        <v>740</v>
      </c>
      <c r="D4" s="192">
        <v>8061</v>
      </c>
      <c r="E4" s="191" t="s">
        <v>1059</v>
      </c>
      <c r="F4" s="191"/>
      <c r="G4" s="191"/>
      <c r="H4" s="191" t="s">
        <v>471</v>
      </c>
      <c r="I4" s="191" t="s">
        <v>472</v>
      </c>
      <c r="J4" s="191"/>
      <c r="K4" s="191"/>
      <c r="L4" s="191"/>
      <c r="M4" s="194">
        <v>499.99</v>
      </c>
    </row>
    <row r="5" spans="1:13" ht="12.75">
      <c r="A5" s="191" t="s">
        <v>1052</v>
      </c>
      <c r="B5" s="191" t="s">
        <v>1056</v>
      </c>
      <c r="C5" s="191" t="s">
        <v>740</v>
      </c>
      <c r="D5" s="192">
        <v>8062</v>
      </c>
      <c r="E5" s="191" t="s">
        <v>1060</v>
      </c>
      <c r="F5" s="191"/>
      <c r="G5" s="191"/>
      <c r="H5" s="191" t="s">
        <v>471</v>
      </c>
      <c r="I5" s="191" t="s">
        <v>472</v>
      </c>
      <c r="J5" s="191"/>
      <c r="K5" s="191"/>
      <c r="L5" s="191"/>
      <c r="M5" s="194">
        <v>999.99</v>
      </c>
    </row>
    <row r="6" spans="1:13" ht="12.75">
      <c r="A6" s="191" t="s">
        <v>1053</v>
      </c>
      <c r="B6" s="191" t="s">
        <v>1057</v>
      </c>
      <c r="C6" s="191" t="s">
        <v>740</v>
      </c>
      <c r="D6" s="192">
        <v>8063</v>
      </c>
      <c r="E6" s="191" t="s">
        <v>1062</v>
      </c>
      <c r="F6" s="191"/>
      <c r="G6" s="191"/>
      <c r="H6" s="191" t="s">
        <v>471</v>
      </c>
      <c r="I6" s="191" t="s">
        <v>472</v>
      </c>
      <c r="J6" s="191"/>
      <c r="K6" s="191"/>
      <c r="L6" s="191"/>
      <c r="M6" s="194">
        <v>1499.99</v>
      </c>
    </row>
    <row r="7" spans="1:13" ht="12.75">
      <c r="A7" s="191" t="s">
        <v>1054</v>
      </c>
      <c r="B7" s="191" t="s">
        <v>1058</v>
      </c>
      <c r="C7" s="191" t="s">
        <v>740</v>
      </c>
      <c r="D7" s="192">
        <v>8065</v>
      </c>
      <c r="E7" s="191" t="s">
        <v>1061</v>
      </c>
      <c r="F7" s="191"/>
      <c r="G7" s="191"/>
      <c r="H7" s="191" t="s">
        <v>471</v>
      </c>
      <c r="I7" s="191" t="s">
        <v>472</v>
      </c>
      <c r="J7" s="191"/>
      <c r="K7" s="191"/>
      <c r="L7" s="191"/>
      <c r="M7" s="194">
        <v>1999.99</v>
      </c>
    </row>
    <row r="8" spans="1:13" ht="12.75">
      <c r="A8" s="191"/>
      <c r="B8" s="191"/>
      <c r="C8" s="191"/>
      <c r="D8" s="192"/>
      <c r="E8" s="191"/>
      <c r="F8" s="191"/>
      <c r="G8" s="191"/>
      <c r="H8" s="191"/>
      <c r="I8" s="191"/>
      <c r="J8" s="191"/>
      <c r="K8" s="191"/>
      <c r="L8" s="191"/>
      <c r="M8" s="194"/>
    </row>
    <row r="9" spans="1:13" ht="12.75">
      <c r="A9" s="191"/>
      <c r="B9" s="191"/>
      <c r="C9" s="191"/>
      <c r="D9" s="192"/>
      <c r="E9" s="191"/>
      <c r="F9" s="191"/>
      <c r="G9" s="191"/>
      <c r="H9" s="191"/>
      <c r="I9" s="191"/>
      <c r="J9" s="191"/>
      <c r="K9" s="191"/>
      <c r="L9" s="191"/>
      <c r="M9" s="194"/>
    </row>
    <row r="10" spans="1:13" ht="12.75">
      <c r="A10" s="191"/>
      <c r="B10" s="191"/>
      <c r="C10" s="191"/>
      <c r="D10" s="192"/>
      <c r="E10" s="191"/>
      <c r="F10" s="191"/>
      <c r="G10" s="191"/>
      <c r="H10" s="191"/>
      <c r="I10" s="191"/>
      <c r="J10" s="191"/>
      <c r="K10" s="191"/>
      <c r="L10" s="191"/>
      <c r="M10" s="194"/>
    </row>
    <row r="11" spans="1:13" ht="12.75">
      <c r="A11" s="191"/>
      <c r="B11" s="191"/>
      <c r="C11" s="191"/>
      <c r="D11" s="192"/>
      <c r="E11" s="191"/>
      <c r="F11" s="191"/>
      <c r="G11" s="191"/>
      <c r="H11" s="191"/>
      <c r="I11" s="191"/>
      <c r="J11" s="191"/>
      <c r="K11" s="191"/>
      <c r="L11" s="191"/>
      <c r="M11" s="194"/>
    </row>
    <row r="12" spans="1:13" ht="12.75">
      <c r="A12" s="191"/>
      <c r="B12" s="191"/>
      <c r="C12" s="191"/>
      <c r="D12" s="192"/>
      <c r="E12" s="191"/>
      <c r="F12" s="191"/>
      <c r="G12" s="191"/>
      <c r="H12" s="191"/>
      <c r="I12" s="191"/>
      <c r="J12" s="191"/>
      <c r="K12" s="191"/>
      <c r="L12" s="191"/>
      <c r="M12" s="194"/>
    </row>
    <row r="13" spans="1:13" ht="12.75">
      <c r="A13" s="191"/>
      <c r="B13" s="191"/>
      <c r="C13" s="191"/>
      <c r="D13" s="192"/>
      <c r="E13" s="191"/>
      <c r="F13" s="191"/>
      <c r="G13" s="191"/>
      <c r="H13" s="191"/>
      <c r="I13" s="191"/>
      <c r="J13" s="191"/>
      <c r="K13" s="191"/>
      <c r="L13" s="191"/>
      <c r="M13" s="194"/>
    </row>
    <row r="14" spans="1:13" ht="12.75">
      <c r="A14" s="191"/>
      <c r="B14" s="191"/>
      <c r="C14" s="191"/>
      <c r="D14" s="192"/>
      <c r="E14" s="191"/>
      <c r="F14" s="191"/>
      <c r="G14" s="191"/>
      <c r="H14" s="191"/>
      <c r="I14" s="191"/>
      <c r="J14" s="191"/>
      <c r="K14" s="191"/>
      <c r="L14" s="191"/>
      <c r="M14" s="194"/>
    </row>
    <row r="15" spans="1:13" ht="12.75">
      <c r="A15" s="191"/>
      <c r="B15" s="191"/>
      <c r="C15" s="191"/>
      <c r="D15" s="192"/>
      <c r="E15" s="191"/>
      <c r="F15" s="191"/>
      <c r="G15" s="191"/>
      <c r="H15" s="191"/>
      <c r="I15" s="191"/>
      <c r="J15" s="191"/>
      <c r="K15" s="191"/>
      <c r="L15" s="191"/>
      <c r="M15" s="194"/>
    </row>
    <row r="16" spans="1:13" ht="12.75">
      <c r="A16" s="191"/>
      <c r="B16" s="191"/>
      <c r="C16" s="191"/>
      <c r="D16" s="192"/>
      <c r="E16" s="191"/>
      <c r="F16" s="191"/>
      <c r="G16" s="191"/>
      <c r="H16" s="191"/>
      <c r="I16" s="191"/>
      <c r="J16" s="191"/>
      <c r="K16" s="191"/>
      <c r="L16" s="191"/>
      <c r="M16" s="194"/>
    </row>
    <row r="17" spans="1:13" ht="12.75">
      <c r="A17" s="191"/>
      <c r="B17" s="191"/>
      <c r="C17" s="191"/>
      <c r="D17" s="192"/>
      <c r="E17" s="191"/>
      <c r="F17" s="191"/>
      <c r="G17" s="191"/>
      <c r="H17" s="191"/>
      <c r="I17" s="191"/>
      <c r="J17" s="191"/>
      <c r="K17" s="191"/>
      <c r="L17" s="191"/>
      <c r="M17" s="194"/>
    </row>
    <row r="18" spans="1:13" ht="12.75">
      <c r="A18" s="191"/>
      <c r="B18" s="191"/>
      <c r="C18" s="191"/>
      <c r="D18" s="192"/>
      <c r="E18" s="191"/>
      <c r="F18" s="191"/>
      <c r="G18" s="191"/>
      <c r="H18" s="191"/>
      <c r="I18" s="191"/>
      <c r="J18" s="191"/>
      <c r="K18" s="191"/>
      <c r="L18" s="191"/>
      <c r="M18" s="194"/>
    </row>
    <row r="19" spans="1:13" ht="12.75">
      <c r="A19" s="191"/>
      <c r="B19" s="191"/>
      <c r="C19" s="191"/>
      <c r="D19" s="192"/>
      <c r="E19" s="191"/>
      <c r="F19" s="191"/>
      <c r="G19" s="191"/>
      <c r="H19" s="191"/>
      <c r="I19" s="191"/>
      <c r="J19" s="191"/>
      <c r="K19" s="191"/>
      <c r="L19" s="191"/>
      <c r="M19" s="194"/>
    </row>
    <row r="20" spans="1:13" ht="12.75">
      <c r="A20" s="191"/>
      <c r="B20" s="191"/>
      <c r="C20" s="191"/>
      <c r="D20" s="192"/>
      <c r="E20" s="191"/>
      <c r="F20" s="191"/>
      <c r="G20" s="191"/>
      <c r="H20" s="191"/>
      <c r="I20" s="191"/>
      <c r="J20" s="191"/>
      <c r="K20" s="191"/>
      <c r="L20" s="191"/>
      <c r="M20" s="194"/>
    </row>
    <row r="21" spans="1:13" ht="12.75">
      <c r="A21" s="191"/>
      <c r="B21" s="191"/>
      <c r="C21" s="191"/>
      <c r="D21" s="192"/>
      <c r="E21" s="191"/>
      <c r="F21" s="191"/>
      <c r="G21" s="191"/>
      <c r="H21" s="191"/>
      <c r="I21" s="191"/>
      <c r="J21" s="191"/>
      <c r="K21" s="191"/>
      <c r="L21" s="191"/>
      <c r="M21" s="194"/>
    </row>
    <row r="22" spans="1:13" ht="12.75">
      <c r="A22" s="191"/>
      <c r="B22" s="191"/>
      <c r="C22" s="191"/>
      <c r="D22" s="192"/>
      <c r="E22" s="191"/>
      <c r="F22" s="191"/>
      <c r="G22" s="191"/>
      <c r="H22" s="191"/>
      <c r="I22" s="191"/>
      <c r="J22" s="191"/>
      <c r="K22" s="191"/>
      <c r="L22" s="191"/>
      <c r="M22" s="194"/>
    </row>
    <row r="23" spans="1:13" ht="12.75">
      <c r="A23" s="191"/>
      <c r="B23" s="191"/>
      <c r="C23" s="191"/>
      <c r="D23" s="192"/>
      <c r="E23" s="191"/>
      <c r="F23" s="191"/>
      <c r="G23" s="191"/>
      <c r="H23" s="191"/>
      <c r="I23" s="191"/>
      <c r="J23" s="191"/>
      <c r="K23" s="191"/>
      <c r="L23" s="191"/>
      <c r="M23" s="194"/>
    </row>
    <row r="24" spans="1:13" ht="12.75">
      <c r="A24" s="191"/>
      <c r="B24" s="191"/>
      <c r="C24" s="191"/>
      <c r="D24" s="192"/>
      <c r="E24" s="191"/>
      <c r="F24" s="191"/>
      <c r="G24" s="191"/>
      <c r="H24" s="191"/>
      <c r="I24" s="191"/>
      <c r="J24" s="191"/>
      <c r="K24" s="191"/>
      <c r="L24" s="191"/>
      <c r="M24" s="194"/>
    </row>
    <row r="25" spans="1:13" ht="12.75">
      <c r="A25" s="191"/>
      <c r="B25" s="191"/>
      <c r="C25" s="191"/>
      <c r="D25" s="192"/>
      <c r="E25" s="191"/>
      <c r="F25" s="191"/>
      <c r="G25" s="191"/>
      <c r="H25" s="191"/>
      <c r="I25" s="191"/>
      <c r="J25" s="191"/>
      <c r="K25" s="191"/>
      <c r="L25" s="191"/>
      <c r="M25" s="194"/>
    </row>
    <row r="26" spans="1:13" ht="12.75">
      <c r="A26" s="191"/>
      <c r="B26" s="191"/>
      <c r="C26" s="191"/>
      <c r="D26" s="192"/>
      <c r="E26" s="191"/>
      <c r="F26" s="191"/>
      <c r="G26" s="191"/>
      <c r="H26" s="191"/>
      <c r="I26" s="191"/>
      <c r="J26" s="191"/>
      <c r="K26" s="191"/>
      <c r="L26" s="191"/>
      <c r="M26" s="194"/>
    </row>
    <row r="27" spans="1:13" ht="12.75">
      <c r="A27" s="191"/>
      <c r="B27" s="191"/>
      <c r="C27" s="191"/>
      <c r="D27" s="192"/>
      <c r="E27" s="191"/>
      <c r="F27" s="191"/>
      <c r="G27" s="191"/>
      <c r="H27" s="191"/>
      <c r="I27" s="191"/>
      <c r="J27" s="191"/>
      <c r="K27" s="191"/>
      <c r="L27" s="191"/>
      <c r="M27" s="194"/>
    </row>
    <row r="28" spans="1:13" ht="12.75">
      <c r="A28" s="191"/>
      <c r="B28" s="191"/>
      <c r="C28" s="191"/>
      <c r="D28" s="192"/>
      <c r="E28" s="191"/>
      <c r="F28" s="191"/>
      <c r="G28" s="191"/>
      <c r="H28" s="191"/>
      <c r="I28" s="191"/>
      <c r="J28" s="191"/>
      <c r="K28" s="191"/>
      <c r="L28" s="191"/>
      <c r="M28" s="194"/>
    </row>
    <row r="29" spans="1:13" ht="12.75">
      <c r="A29" s="191"/>
      <c r="B29" s="191"/>
      <c r="C29" s="191"/>
      <c r="D29" s="192"/>
      <c r="E29" s="191"/>
      <c r="F29" s="191"/>
      <c r="G29" s="191"/>
      <c r="H29" s="191"/>
      <c r="I29" s="191"/>
      <c r="J29" s="191"/>
      <c r="K29" s="191"/>
      <c r="L29" s="191"/>
      <c r="M29" s="194"/>
    </row>
    <row r="30" spans="1:13" ht="12.75">
      <c r="A30" s="191"/>
      <c r="B30" s="191"/>
      <c r="C30" s="191"/>
      <c r="D30" s="192"/>
      <c r="E30" s="191"/>
      <c r="F30" s="191"/>
      <c r="G30" s="191"/>
      <c r="H30" s="191"/>
      <c r="I30" s="191"/>
      <c r="J30" s="191"/>
      <c r="K30" s="191"/>
      <c r="L30" s="191"/>
      <c r="M30" s="194"/>
    </row>
    <row r="31" spans="1:13" ht="12.75">
      <c r="A31" s="191"/>
      <c r="B31" s="191"/>
      <c r="C31" s="191"/>
      <c r="D31" s="192"/>
      <c r="E31" s="191"/>
      <c r="F31" s="191"/>
      <c r="G31" s="191"/>
      <c r="H31" s="191"/>
      <c r="I31" s="191"/>
      <c r="J31" s="191"/>
      <c r="K31" s="191"/>
      <c r="L31" s="191"/>
      <c r="M31" s="194"/>
    </row>
    <row r="32" spans="1:13" ht="12.75">
      <c r="A32" s="191"/>
      <c r="B32" s="191"/>
      <c r="C32" s="191"/>
      <c r="D32" s="192"/>
      <c r="E32" s="191"/>
      <c r="F32" s="191"/>
      <c r="G32" s="191"/>
      <c r="H32" s="191"/>
      <c r="I32" s="191"/>
      <c r="J32" s="191"/>
      <c r="K32" s="191"/>
      <c r="L32" s="191"/>
      <c r="M32" s="194"/>
    </row>
    <row r="33" spans="1:13" ht="12.75">
      <c r="A33" s="191"/>
      <c r="B33" s="191"/>
      <c r="C33" s="191"/>
      <c r="D33" s="192"/>
      <c r="E33" s="191"/>
      <c r="F33" s="191"/>
      <c r="G33" s="191"/>
      <c r="H33" s="191"/>
      <c r="I33" s="191"/>
      <c r="J33" s="191"/>
      <c r="K33" s="191"/>
      <c r="L33" s="191"/>
      <c r="M33" s="194"/>
    </row>
    <row r="34" spans="1:13" ht="12.75">
      <c r="A34" s="191"/>
      <c r="B34" s="191"/>
      <c r="C34" s="191"/>
      <c r="D34" s="192"/>
      <c r="E34" s="191"/>
      <c r="F34" s="191"/>
      <c r="G34" s="191"/>
      <c r="H34" s="191"/>
      <c r="I34" s="191"/>
      <c r="J34" s="191"/>
      <c r="K34" s="191"/>
      <c r="L34" s="191"/>
      <c r="M34" s="194"/>
    </row>
    <row r="35" spans="1:13" ht="12.75">
      <c r="A35" s="191"/>
      <c r="B35" s="191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4"/>
    </row>
    <row r="36" spans="1:13" ht="12.75">
      <c r="A36" s="191"/>
      <c r="B36" s="191"/>
      <c r="C36" s="191"/>
      <c r="D36" s="192"/>
      <c r="E36" s="191"/>
      <c r="F36" s="191"/>
      <c r="G36" s="191"/>
      <c r="H36" s="191"/>
      <c r="I36" s="191"/>
      <c r="J36" s="191"/>
      <c r="K36" s="191"/>
      <c r="L36" s="191"/>
      <c r="M36" s="194"/>
    </row>
    <row r="37" spans="1:13" ht="12.75">
      <c r="A37" s="191"/>
      <c r="B37" s="191"/>
      <c r="C37" s="191"/>
      <c r="D37" s="192"/>
      <c r="E37" s="191"/>
      <c r="F37" s="191"/>
      <c r="G37" s="191"/>
      <c r="H37" s="191"/>
      <c r="I37" s="191"/>
      <c r="J37" s="191"/>
      <c r="K37" s="191"/>
      <c r="L37" s="191"/>
      <c r="M37" s="194"/>
    </row>
    <row r="38" spans="1:13" ht="12.75">
      <c r="A38" s="191"/>
      <c r="B38" s="191"/>
      <c r="C38" s="191"/>
      <c r="D38" s="192"/>
      <c r="E38" s="191"/>
      <c r="F38" s="191"/>
      <c r="G38" s="191"/>
      <c r="H38" s="191"/>
      <c r="I38" s="191"/>
      <c r="J38" s="191"/>
      <c r="K38" s="191"/>
      <c r="L38" s="191"/>
      <c r="M38" s="194"/>
    </row>
    <row r="39" spans="1:13" ht="12.75">
      <c r="A39" s="191"/>
      <c r="B39" s="191"/>
      <c r="C39" s="191"/>
      <c r="D39" s="192"/>
      <c r="E39" s="191"/>
      <c r="F39" s="191"/>
      <c r="G39" s="191"/>
      <c r="H39" s="191"/>
      <c r="I39" s="191"/>
      <c r="J39" s="191"/>
      <c r="K39" s="191"/>
      <c r="L39" s="191"/>
      <c r="M39" s="194"/>
    </row>
    <row r="40" spans="1:13" ht="12.75">
      <c r="A40" s="191"/>
      <c r="B40" s="191"/>
      <c r="C40" s="191"/>
      <c r="D40" s="192"/>
      <c r="E40" s="191"/>
      <c r="F40" s="191"/>
      <c r="G40" s="191"/>
      <c r="H40" s="191"/>
      <c r="I40" s="191"/>
      <c r="J40" s="191"/>
      <c r="K40" s="191"/>
      <c r="L40" s="191"/>
      <c r="M40" s="194"/>
    </row>
    <row r="41" spans="1:13" ht="12.75">
      <c r="A41" s="191"/>
      <c r="B41" s="191"/>
      <c r="C41" s="191"/>
      <c r="D41" s="192"/>
      <c r="E41" s="191"/>
      <c r="F41" s="191"/>
      <c r="G41" s="191"/>
      <c r="H41" s="191"/>
      <c r="I41" s="191"/>
      <c r="J41" s="191"/>
      <c r="K41" s="191"/>
      <c r="L41" s="191"/>
      <c r="M41" s="194"/>
    </row>
    <row r="42" spans="1:13" ht="12.75">
      <c r="A42" s="191"/>
      <c r="B42" s="191"/>
      <c r="C42" s="191"/>
      <c r="D42" s="192"/>
      <c r="E42" s="191"/>
      <c r="F42" s="191"/>
      <c r="G42" s="191"/>
      <c r="H42" s="191"/>
      <c r="I42" s="191"/>
      <c r="J42" s="191"/>
      <c r="K42" s="191"/>
      <c r="L42" s="191"/>
      <c r="M42" s="194"/>
    </row>
    <row r="43" spans="1:13" ht="12.75">
      <c r="A43" s="191"/>
      <c r="B43" s="191"/>
      <c r="C43" s="191"/>
      <c r="D43" s="192"/>
      <c r="E43" s="191"/>
      <c r="F43" s="191"/>
      <c r="G43" s="191"/>
      <c r="H43" s="191"/>
      <c r="I43" s="191"/>
      <c r="J43" s="191"/>
      <c r="K43" s="191"/>
      <c r="L43" s="191"/>
      <c r="M43" s="194"/>
    </row>
    <row r="44" spans="1:13" ht="12.75">
      <c r="A44" s="191"/>
      <c r="B44" s="191"/>
      <c r="C44" s="191"/>
      <c r="D44" s="192"/>
      <c r="E44" s="191"/>
      <c r="F44" s="191"/>
      <c r="G44" s="191"/>
      <c r="H44" s="191"/>
      <c r="I44" s="191"/>
      <c r="J44" s="191"/>
      <c r="K44" s="191"/>
      <c r="L44" s="191"/>
      <c r="M44" s="194"/>
    </row>
    <row r="45" spans="1:13" ht="12.75">
      <c r="A45" s="191"/>
      <c r="B45" s="191"/>
      <c r="C45" s="191"/>
      <c r="D45" s="192"/>
      <c r="E45" s="191"/>
      <c r="F45" s="191"/>
      <c r="G45" s="191"/>
      <c r="H45" s="191"/>
      <c r="I45" s="191"/>
      <c r="J45" s="191"/>
      <c r="K45" s="191"/>
      <c r="L45" s="191"/>
      <c r="M45" s="194"/>
    </row>
    <row r="46" spans="1:13" ht="12.75">
      <c r="A46" s="191"/>
      <c r="B46" s="191"/>
      <c r="C46" s="191"/>
      <c r="D46" s="192"/>
      <c r="E46" s="191"/>
      <c r="F46" s="191"/>
      <c r="G46" s="191"/>
      <c r="H46" s="191"/>
      <c r="I46" s="191"/>
      <c r="J46" s="191"/>
      <c r="K46" s="191"/>
      <c r="L46" s="191"/>
      <c r="M46" s="194"/>
    </row>
    <row r="47" spans="1:13" ht="12.75">
      <c r="A47" s="191"/>
      <c r="B47" s="191"/>
      <c r="C47" s="191"/>
      <c r="D47" s="192"/>
      <c r="E47" s="191"/>
      <c r="F47" s="191"/>
      <c r="G47" s="191"/>
      <c r="H47" s="191"/>
      <c r="I47" s="191"/>
      <c r="J47" s="191"/>
      <c r="K47" s="191"/>
      <c r="L47" s="191"/>
      <c r="M47" s="194"/>
    </row>
    <row r="48" spans="1:13" ht="12.75">
      <c r="A48" s="191"/>
      <c r="B48" s="191"/>
      <c r="C48" s="191"/>
      <c r="D48" s="192"/>
      <c r="E48" s="191"/>
      <c r="F48" s="191"/>
      <c r="G48" s="191"/>
      <c r="H48" s="191"/>
      <c r="I48" s="191"/>
      <c r="J48" s="191"/>
      <c r="K48" s="191"/>
      <c r="L48" s="191"/>
      <c r="M48" s="194"/>
    </row>
    <row r="49" spans="1:13" ht="12.75">
      <c r="A49" s="191"/>
      <c r="B49" s="191"/>
      <c r="C49" s="191"/>
      <c r="D49" s="192"/>
      <c r="E49" s="191"/>
      <c r="F49" s="191"/>
      <c r="G49" s="191"/>
      <c r="H49" s="191"/>
      <c r="I49" s="191"/>
      <c r="J49" s="191"/>
      <c r="K49" s="191"/>
      <c r="L49" s="191"/>
      <c r="M49" s="194"/>
    </row>
    <row r="50" spans="1:13" ht="12.75">
      <c r="A50" s="191"/>
      <c r="B50" s="191"/>
      <c r="C50" s="191"/>
      <c r="D50" s="192"/>
      <c r="E50" s="191"/>
      <c r="F50" s="191"/>
      <c r="G50" s="191"/>
      <c r="H50" s="191"/>
      <c r="I50" s="191"/>
      <c r="J50" s="191"/>
      <c r="K50" s="191"/>
      <c r="L50" s="191"/>
      <c r="M50" s="194"/>
    </row>
    <row r="51" spans="1:13" ht="12.75">
      <c r="A51" s="191"/>
      <c r="B51" s="191"/>
      <c r="C51" s="191"/>
      <c r="D51" s="192"/>
      <c r="E51" s="191"/>
      <c r="F51" s="191"/>
      <c r="G51" s="191"/>
      <c r="H51" s="191"/>
      <c r="I51" s="191"/>
      <c r="J51" s="191"/>
      <c r="K51" s="191"/>
      <c r="L51" s="191"/>
      <c r="M51" s="194"/>
    </row>
    <row r="52" spans="1:13" ht="12.75">
      <c r="A52" s="191"/>
      <c r="B52" s="191"/>
      <c r="C52" s="191"/>
      <c r="D52" s="192"/>
      <c r="E52" s="191"/>
      <c r="F52" s="191"/>
      <c r="G52" s="191"/>
      <c r="H52" s="191"/>
      <c r="I52" s="191"/>
      <c r="J52" s="191"/>
      <c r="K52" s="191"/>
      <c r="L52" s="191"/>
      <c r="M52" s="194"/>
    </row>
    <row r="53" spans="1:13" ht="12.75">
      <c r="A53" s="191"/>
      <c r="B53" s="191"/>
      <c r="C53" s="191"/>
      <c r="D53" s="192"/>
      <c r="E53" s="191"/>
      <c r="F53" s="191"/>
      <c r="G53" s="191"/>
      <c r="H53" s="191"/>
      <c r="I53" s="191"/>
      <c r="J53" s="191"/>
      <c r="K53" s="191"/>
      <c r="L53" s="191"/>
      <c r="M53" s="194"/>
    </row>
    <row r="54" spans="1:13" ht="12.75">
      <c r="A54" s="191"/>
      <c r="B54" s="191"/>
      <c r="C54" s="191"/>
      <c r="D54" s="192"/>
      <c r="E54" s="191"/>
      <c r="F54" s="191"/>
      <c r="G54" s="191"/>
      <c r="H54" s="191"/>
      <c r="I54" s="191"/>
      <c r="J54" s="191"/>
      <c r="K54" s="191"/>
      <c r="L54" s="191"/>
      <c r="M54" s="194"/>
    </row>
    <row r="55" spans="1:13" ht="12.75">
      <c r="A55" s="191"/>
      <c r="B55" s="191"/>
      <c r="C55" s="191"/>
      <c r="D55" s="192"/>
      <c r="E55" s="191"/>
      <c r="F55" s="191"/>
      <c r="G55" s="191"/>
      <c r="H55" s="191"/>
      <c r="I55" s="191"/>
      <c r="J55" s="191"/>
      <c r="K55" s="191"/>
      <c r="L55" s="191"/>
      <c r="M55" s="194"/>
    </row>
    <row r="56" spans="1:13" ht="12.75">
      <c r="A56" s="191"/>
      <c r="B56" s="191"/>
      <c r="C56" s="191"/>
      <c r="D56" s="192"/>
      <c r="E56" s="191"/>
      <c r="F56" s="191"/>
      <c r="G56" s="191"/>
      <c r="H56" s="191"/>
      <c r="I56" s="191"/>
      <c r="J56" s="191"/>
      <c r="K56" s="191"/>
      <c r="L56" s="191"/>
      <c r="M56" s="194"/>
    </row>
    <row r="57" spans="1:13" ht="12.75">
      <c r="A57" s="191"/>
      <c r="B57" s="191"/>
      <c r="C57" s="191"/>
      <c r="D57" s="192"/>
      <c r="E57" s="191"/>
      <c r="F57" s="191"/>
      <c r="G57" s="191"/>
      <c r="H57" s="191"/>
      <c r="I57" s="191"/>
      <c r="J57" s="191"/>
      <c r="K57" s="191"/>
      <c r="L57" s="191"/>
      <c r="M57" s="194"/>
    </row>
    <row r="58" spans="1:13" ht="12.75">
      <c r="A58" s="191"/>
      <c r="B58" s="191"/>
      <c r="C58" s="191"/>
      <c r="D58" s="192"/>
      <c r="E58" s="191"/>
      <c r="F58" s="191"/>
      <c r="G58" s="191"/>
      <c r="H58" s="191"/>
      <c r="I58" s="191"/>
      <c r="J58" s="191"/>
      <c r="K58" s="191"/>
      <c r="L58" s="191"/>
      <c r="M58" s="194"/>
    </row>
    <row r="59" spans="1:13" ht="12.75">
      <c r="A59" s="191"/>
      <c r="B59" s="191"/>
      <c r="C59" s="191"/>
      <c r="D59" s="192"/>
      <c r="E59" s="191"/>
      <c r="F59" s="191"/>
      <c r="G59" s="191"/>
      <c r="H59" s="191"/>
      <c r="I59" s="191"/>
      <c r="J59" s="191"/>
      <c r="K59" s="191"/>
      <c r="L59" s="191"/>
      <c r="M59" s="194"/>
    </row>
    <row r="60" spans="1:13" ht="12.75">
      <c r="A60" s="191"/>
      <c r="B60" s="191"/>
      <c r="C60" s="191"/>
      <c r="D60" s="192"/>
      <c r="E60" s="191"/>
      <c r="F60" s="191"/>
      <c r="G60" s="191"/>
      <c r="H60" s="191"/>
      <c r="I60" s="191"/>
      <c r="J60" s="191"/>
      <c r="K60" s="191"/>
      <c r="L60" s="191"/>
      <c r="M60" s="194"/>
    </row>
    <row r="61" spans="1:13" ht="12.75">
      <c r="A61" s="191"/>
      <c r="B61" s="191"/>
      <c r="C61" s="191"/>
      <c r="D61" s="192"/>
      <c r="E61" s="191"/>
      <c r="F61" s="191"/>
      <c r="G61" s="191"/>
      <c r="H61" s="191"/>
      <c r="I61" s="191"/>
      <c r="J61" s="191"/>
      <c r="K61" s="191"/>
      <c r="L61" s="191"/>
      <c r="M61" s="194"/>
    </row>
    <row r="62" spans="1:13" ht="12.75">
      <c r="A62" s="191"/>
      <c r="B62" s="191"/>
      <c r="C62" s="191"/>
      <c r="D62" s="192"/>
      <c r="E62" s="191"/>
      <c r="F62" s="191"/>
      <c r="G62" s="191"/>
      <c r="H62" s="191"/>
      <c r="I62" s="191"/>
      <c r="J62" s="191"/>
      <c r="K62" s="191"/>
      <c r="L62" s="191"/>
      <c r="M62" s="194"/>
    </row>
    <row r="63" spans="1:13" ht="12.75">
      <c r="A63" s="191"/>
      <c r="B63" s="191"/>
      <c r="C63" s="191"/>
      <c r="D63" s="192"/>
      <c r="E63" s="191"/>
      <c r="F63" s="191"/>
      <c r="G63" s="191"/>
      <c r="H63" s="191"/>
      <c r="I63" s="191"/>
      <c r="J63" s="191"/>
      <c r="K63" s="191"/>
      <c r="L63" s="191"/>
      <c r="M63" s="194"/>
    </row>
    <row r="64" spans="1:13" ht="12.75">
      <c r="A64" s="191"/>
      <c r="B64" s="191"/>
      <c r="C64" s="191"/>
      <c r="D64" s="192"/>
      <c r="E64" s="191"/>
      <c r="F64" s="191"/>
      <c r="G64" s="191"/>
      <c r="H64" s="191"/>
      <c r="I64" s="191"/>
      <c r="J64" s="191"/>
      <c r="K64" s="191"/>
      <c r="L64" s="191"/>
      <c r="M64" s="194"/>
    </row>
    <row r="65" spans="1:13" ht="12.75">
      <c r="A65" s="191"/>
      <c r="B65" s="191"/>
      <c r="C65" s="191"/>
      <c r="D65" s="192"/>
      <c r="E65" s="191"/>
      <c r="F65" s="191"/>
      <c r="G65" s="191"/>
      <c r="H65" s="191"/>
      <c r="I65" s="191"/>
      <c r="J65" s="191"/>
      <c r="K65" s="191"/>
      <c r="L65" s="191"/>
      <c r="M65" s="194"/>
    </row>
    <row r="66" spans="1:13" ht="12.75">
      <c r="A66" s="191"/>
      <c r="B66" s="191"/>
      <c r="C66" s="191"/>
      <c r="D66" s="192"/>
      <c r="E66" s="191"/>
      <c r="F66" s="191"/>
      <c r="G66" s="191"/>
      <c r="H66" s="191"/>
      <c r="I66" s="191"/>
      <c r="J66" s="191"/>
      <c r="K66" s="191"/>
      <c r="L66" s="191"/>
      <c r="M66" s="194"/>
    </row>
    <row r="67" spans="1:13" ht="12.75">
      <c r="A67" s="191"/>
      <c r="B67" s="191"/>
      <c r="C67" s="191"/>
      <c r="D67" s="192"/>
      <c r="E67" s="191"/>
      <c r="F67" s="191"/>
      <c r="G67" s="191"/>
      <c r="H67" s="191"/>
      <c r="I67" s="191"/>
      <c r="J67" s="191"/>
      <c r="K67" s="191"/>
      <c r="L67" s="191"/>
      <c r="M67" s="194"/>
    </row>
    <row r="68" spans="1:13" ht="12.75">
      <c r="A68" s="191"/>
      <c r="B68" s="191"/>
      <c r="C68" s="191"/>
      <c r="D68" s="192"/>
      <c r="E68" s="191"/>
      <c r="F68" s="191"/>
      <c r="G68" s="191"/>
      <c r="H68" s="191"/>
      <c r="I68" s="191"/>
      <c r="J68" s="191"/>
      <c r="K68" s="191"/>
      <c r="L68" s="191"/>
      <c r="M68" s="194"/>
    </row>
    <row r="69" spans="1:13" ht="12.75">
      <c r="A69" s="191"/>
      <c r="B69" s="191"/>
      <c r="C69" s="191"/>
      <c r="D69" s="192"/>
      <c r="E69" s="191"/>
      <c r="F69" s="191"/>
      <c r="G69" s="191"/>
      <c r="H69" s="191"/>
      <c r="I69" s="191"/>
      <c r="J69" s="191"/>
      <c r="K69" s="191"/>
      <c r="L69" s="191"/>
      <c r="M69" s="194"/>
    </row>
    <row r="70" spans="1:13" ht="12.75">
      <c r="A70" s="191"/>
      <c r="B70" s="191"/>
      <c r="C70" s="191"/>
      <c r="D70" s="192"/>
      <c r="E70" s="191"/>
      <c r="F70" s="191"/>
      <c r="G70" s="191"/>
      <c r="H70" s="191"/>
      <c r="I70" s="191"/>
      <c r="J70" s="191"/>
      <c r="K70" s="191"/>
      <c r="L70" s="191"/>
      <c r="M70" s="194"/>
    </row>
    <row r="71" spans="1:13" ht="12.75">
      <c r="A71" s="191"/>
      <c r="B71" s="191"/>
      <c r="C71" s="191"/>
      <c r="D71" s="192"/>
      <c r="E71" s="191"/>
      <c r="F71" s="191"/>
      <c r="G71" s="191"/>
      <c r="H71" s="191"/>
      <c r="I71" s="191"/>
      <c r="J71" s="191"/>
      <c r="K71" s="191"/>
      <c r="L71" s="191"/>
      <c r="M71" s="194"/>
    </row>
    <row r="72" spans="1:13" ht="12.75">
      <c r="A72" s="191"/>
      <c r="B72" s="191"/>
      <c r="C72" s="191"/>
      <c r="D72" s="192"/>
      <c r="E72" s="191"/>
      <c r="F72" s="191"/>
      <c r="G72" s="191"/>
      <c r="H72" s="191"/>
      <c r="I72" s="191"/>
      <c r="J72" s="191"/>
      <c r="K72" s="191"/>
      <c r="L72" s="191"/>
      <c r="M72" s="194"/>
    </row>
    <row r="73" spans="1:13" ht="12.75">
      <c r="A73" s="191"/>
      <c r="B73" s="191"/>
      <c r="C73" s="191"/>
      <c r="D73" s="192"/>
      <c r="E73" s="191"/>
      <c r="F73" s="191"/>
      <c r="G73" s="191"/>
      <c r="H73" s="191"/>
      <c r="I73" s="191"/>
      <c r="J73" s="191"/>
      <c r="K73" s="191"/>
      <c r="L73" s="191"/>
      <c r="M73" s="194"/>
    </row>
    <row r="74" spans="1:13" ht="12.75">
      <c r="A74" s="191"/>
      <c r="B74" s="191"/>
      <c r="C74" s="191"/>
      <c r="D74" s="192"/>
      <c r="E74" s="191"/>
      <c r="F74" s="191"/>
      <c r="G74" s="191"/>
      <c r="H74" s="191"/>
      <c r="I74" s="191"/>
      <c r="J74" s="191"/>
      <c r="K74" s="191"/>
      <c r="L74" s="191"/>
      <c r="M74" s="194"/>
    </row>
    <row r="75" spans="1:13" ht="12.75">
      <c r="A75" s="191"/>
      <c r="B75" s="191"/>
      <c r="C75" s="191"/>
      <c r="D75" s="192"/>
      <c r="E75" s="191"/>
      <c r="F75" s="191"/>
      <c r="G75" s="191"/>
      <c r="H75" s="191"/>
      <c r="I75" s="191"/>
      <c r="J75" s="191"/>
      <c r="K75" s="191"/>
      <c r="L75" s="191"/>
      <c r="M75" s="194"/>
    </row>
    <row r="76" spans="1:13" ht="12.75">
      <c r="A76" s="191"/>
      <c r="B76" s="191"/>
      <c r="C76" s="191"/>
      <c r="D76" s="192"/>
      <c r="E76" s="191"/>
      <c r="F76" s="191"/>
      <c r="G76" s="191"/>
      <c r="H76" s="191"/>
      <c r="I76" s="191"/>
      <c r="J76" s="191"/>
      <c r="K76" s="191"/>
      <c r="L76" s="191"/>
      <c r="M76" s="194"/>
    </row>
    <row r="77" spans="1:13" ht="12.75">
      <c r="A77" s="191"/>
      <c r="B77" s="191"/>
      <c r="C77" s="191"/>
      <c r="D77" s="192"/>
      <c r="E77" s="191"/>
      <c r="F77" s="191"/>
      <c r="G77" s="191"/>
      <c r="H77" s="191"/>
      <c r="I77" s="191"/>
      <c r="J77" s="191"/>
      <c r="K77" s="191"/>
      <c r="L77" s="191"/>
      <c r="M77" s="194"/>
    </row>
  </sheetData>
  <sheetProtection password="C760" sheet="1" objects="1" scenarios="1" pivotTable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R201"/>
  <sheetViews>
    <sheetView showGridLines="0" showRowColHeaders="0" zoomScalePageLayoutView="0" workbookViewId="0" topLeftCell="A1">
      <selection activeCell="D3" sqref="D3"/>
    </sheetView>
  </sheetViews>
  <sheetFormatPr defaultColWidth="9.140625" defaultRowHeight="12.75"/>
  <cols>
    <col min="1" max="1" width="1.421875" style="27" customWidth="1"/>
    <col min="2" max="2" width="8.57421875" style="30" hidden="1" customWidth="1"/>
    <col min="3" max="3" width="47.7109375" style="30" customWidth="1"/>
    <col min="4" max="5" width="11.421875" style="30" customWidth="1"/>
    <col min="6" max="6" width="12.57421875" style="30" hidden="1" customWidth="1"/>
    <col min="7" max="7" width="9.57421875" style="27" customWidth="1"/>
    <col min="8" max="8" width="7.140625" style="27" customWidth="1"/>
    <col min="9" max="9" width="10.28125" style="27" bestFit="1" customWidth="1"/>
    <col min="10" max="10" width="9.7109375" style="27" bestFit="1" customWidth="1"/>
    <col min="11" max="11" width="15.57421875" style="27" bestFit="1" customWidth="1"/>
    <col min="12" max="12" width="8.28125" style="27" bestFit="1" customWidth="1"/>
    <col min="13" max="18" width="7.140625" style="27" customWidth="1"/>
    <col min="19" max="16384" width="9.140625" style="27" customWidth="1"/>
  </cols>
  <sheetData>
    <row r="1" spans="1:11" s="4" customFormat="1" ht="7.5" customHeight="1">
      <c r="A1" s="1"/>
      <c r="B1" s="1"/>
      <c r="C1" s="1"/>
      <c r="D1" s="2"/>
      <c r="E1" s="3"/>
      <c r="F1" s="3"/>
      <c r="G1" s="3"/>
      <c r="H1" s="3"/>
      <c r="I1" s="3"/>
      <c r="J1" s="3"/>
      <c r="K1" s="3"/>
    </row>
    <row r="2" spans="1:18" s="4" customFormat="1" ht="13.5" customHeight="1">
      <c r="A2" s="5"/>
      <c r="B2" s="202"/>
      <c r="C2" s="202"/>
      <c r="D2" s="213"/>
      <c r="E2" s="213"/>
      <c r="F2" s="213"/>
      <c r="G2" s="213"/>
      <c r="H2" s="213"/>
      <c r="I2" s="213"/>
      <c r="J2" s="5"/>
      <c r="K2" s="5"/>
      <c r="L2" s="5"/>
      <c r="M2" s="5"/>
      <c r="N2" s="5"/>
      <c r="O2" s="5"/>
      <c r="P2" s="5"/>
      <c r="Q2" s="5"/>
      <c r="R2" s="5"/>
    </row>
    <row r="3" spans="1:18" s="4" customFormat="1" ht="13.5" customHeight="1">
      <c r="A3" s="5"/>
      <c r="B3" s="202"/>
      <c r="C3" s="202"/>
      <c r="D3" s="213"/>
      <c r="E3" s="213"/>
      <c r="F3" s="213"/>
      <c r="G3" s="213"/>
      <c r="H3" s="213"/>
      <c r="I3" s="213"/>
      <c r="J3" s="5"/>
      <c r="K3" s="5"/>
      <c r="L3" s="5"/>
      <c r="M3" s="5"/>
      <c r="N3" s="5"/>
      <c r="O3" s="5"/>
      <c r="P3" s="5"/>
      <c r="Q3" s="5"/>
      <c r="R3" s="5"/>
    </row>
    <row r="4" spans="1:18" s="4" customFormat="1" ht="12.75" customHeight="1">
      <c r="A4" s="5"/>
      <c r="B4" s="202"/>
      <c r="C4" s="202"/>
      <c r="D4" s="213"/>
      <c r="E4" s="213"/>
      <c r="F4" s="213"/>
      <c r="G4" s="213"/>
      <c r="H4" s="213"/>
      <c r="I4" s="213"/>
      <c r="J4" s="5"/>
      <c r="K4" s="5"/>
      <c r="L4" s="5"/>
      <c r="M4" s="5"/>
      <c r="N4" s="5"/>
      <c r="O4" s="5"/>
      <c r="P4" s="5"/>
      <c r="Q4" s="5"/>
      <c r="R4" s="5"/>
    </row>
    <row r="5" s="6" customFormat="1" ht="4.5" customHeight="1"/>
    <row r="6" spans="2:18" s="6" customFormat="1" ht="3.7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2:18" s="6" customFormat="1" ht="10.5" customHeight="1">
      <c r="B7" s="32"/>
      <c r="C7" s="71" t="str">
        <f>CONCATENATE("Price List applicable for ",Data!A9,". Effective from ",Data!A11,". ")</f>
        <v>Price List applicable for Russian Federation. Effective from March 1st 2011. 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2:18" s="6" customFormat="1" ht="10.5" customHeight="1">
      <c r="B8" s="32"/>
      <c r="C8" s="67" t="str">
        <f>CONCATENATE(Data!A5,". ",Data!A7)</f>
        <v>Kaspersky Lab. 10 Geroev Panfilovtsev St. Moscow, 125363. sales@kaspersky.com</v>
      </c>
      <c r="D8" s="32"/>
      <c r="E8" s="32"/>
      <c r="F8" s="32"/>
      <c r="G8" s="32"/>
      <c r="H8" s="32"/>
      <c r="I8" s="206"/>
      <c r="J8" s="32"/>
      <c r="K8" s="32"/>
      <c r="L8" s="32"/>
      <c r="M8" s="32"/>
      <c r="N8" s="32"/>
      <c r="O8" s="32"/>
      <c r="P8" s="32"/>
      <c r="Q8" s="32"/>
      <c r="R8" s="32"/>
    </row>
    <row r="9" spans="1:18" ht="13.5" customHeight="1">
      <c r="A9" s="34"/>
      <c r="B9" s="270" t="s">
        <v>601</v>
      </c>
      <c r="C9" s="271"/>
      <c r="D9" s="271"/>
      <c r="E9" s="271"/>
      <c r="F9" s="271"/>
      <c r="G9" s="271"/>
      <c r="H9" s="270" t="s">
        <v>727</v>
      </c>
      <c r="I9" s="279" t="s">
        <v>599</v>
      </c>
      <c r="J9"/>
      <c r="K9"/>
      <c r="L9"/>
      <c r="M9" s="74"/>
      <c r="N9" s="74"/>
      <c r="O9" s="74"/>
      <c r="P9" s="74"/>
      <c r="Q9" s="74"/>
      <c r="R9" s="74"/>
    </row>
    <row r="10" spans="1:18" ht="13.5">
      <c r="A10" s="34"/>
      <c r="B10" s="272"/>
      <c r="C10" s="273"/>
      <c r="D10" s="273"/>
      <c r="E10" s="273"/>
      <c r="F10" s="273"/>
      <c r="G10" s="273"/>
      <c r="H10" s="270" t="s">
        <v>816</v>
      </c>
      <c r="I10" s="280" t="s">
        <v>817</v>
      </c>
      <c r="J10"/>
      <c r="K10"/>
      <c r="L10"/>
      <c r="M10" s="74"/>
      <c r="N10" s="74"/>
      <c r="O10" s="74"/>
      <c r="P10" s="74"/>
      <c r="Q10" s="74"/>
      <c r="R10" s="74"/>
    </row>
    <row r="11" spans="2:18" ht="13.5">
      <c r="B11" s="274" t="s">
        <v>591</v>
      </c>
      <c r="C11" s="274" t="s">
        <v>592</v>
      </c>
      <c r="D11" s="275" t="s">
        <v>595</v>
      </c>
      <c r="E11" s="276" t="s">
        <v>728</v>
      </c>
      <c r="F11" s="275" t="s">
        <v>594</v>
      </c>
      <c r="G11" s="274" t="s">
        <v>729</v>
      </c>
      <c r="H11" s="74" t="s">
        <v>876</v>
      </c>
      <c r="I11" s="277" t="s">
        <v>876</v>
      </c>
      <c r="J11"/>
      <c r="K11"/>
      <c r="L11"/>
      <c r="M11" s="74"/>
      <c r="N11" s="74"/>
      <c r="O11" s="74"/>
      <c r="P11" s="74"/>
      <c r="Q11" s="74"/>
      <c r="R11" s="74"/>
    </row>
    <row r="12" spans="2:18" ht="13.5">
      <c r="B12" s="28">
        <v>1129</v>
      </c>
      <c r="C12" s="264" t="s">
        <v>1723</v>
      </c>
      <c r="D12" s="264" t="s">
        <v>885</v>
      </c>
      <c r="E12" s="264" t="s">
        <v>988</v>
      </c>
      <c r="F12" s="264" t="s">
        <v>882</v>
      </c>
      <c r="G12" s="264" t="s">
        <v>1716</v>
      </c>
      <c r="H12" s="28">
        <v>1200</v>
      </c>
      <c r="I12" s="278">
        <v>720</v>
      </c>
      <c r="J12"/>
      <c r="K12"/>
      <c r="L12"/>
      <c r="M12" s="28"/>
      <c r="N12" s="28"/>
      <c r="O12" s="28"/>
      <c r="P12" s="28"/>
      <c r="Q12" s="28"/>
      <c r="R12" s="28"/>
    </row>
    <row r="13" spans="2:18" ht="13.5">
      <c r="B13" s="268"/>
      <c r="C13" s="267"/>
      <c r="D13" s="264" t="s">
        <v>879</v>
      </c>
      <c r="E13" s="264" t="s">
        <v>988</v>
      </c>
      <c r="F13" s="264" t="s">
        <v>882</v>
      </c>
      <c r="G13" s="264" t="s">
        <v>1718</v>
      </c>
      <c r="H13" s="269">
        <v>1200</v>
      </c>
      <c r="I13" s="264"/>
      <c r="J13"/>
      <c r="K13"/>
      <c r="L13"/>
      <c r="M13" s="28"/>
      <c r="N13" s="28"/>
      <c r="O13" s="28"/>
      <c r="P13" s="28"/>
      <c r="Q13" s="28"/>
      <c r="R13" s="28"/>
    </row>
    <row r="14" spans="2:18" ht="13.5">
      <c r="B14" s="268"/>
      <c r="C14" s="267"/>
      <c r="D14" s="264" t="s">
        <v>886</v>
      </c>
      <c r="E14" s="264" t="s">
        <v>988</v>
      </c>
      <c r="F14" s="264" t="s">
        <v>882</v>
      </c>
      <c r="G14" s="264" t="s">
        <v>1717</v>
      </c>
      <c r="H14" s="269"/>
      <c r="I14" s="264">
        <v>720</v>
      </c>
      <c r="J14"/>
      <c r="K14"/>
      <c r="L14"/>
      <c r="M14" s="28"/>
      <c r="N14" s="28"/>
      <c r="O14" s="28"/>
      <c r="P14" s="28"/>
      <c r="Q14" s="28"/>
      <c r="R14" s="28"/>
    </row>
    <row r="15" spans="2:18" ht="13.5">
      <c r="B15" s="269">
        <v>1829</v>
      </c>
      <c r="C15" s="264" t="s">
        <v>1724</v>
      </c>
      <c r="D15" s="264" t="s">
        <v>885</v>
      </c>
      <c r="E15" s="264" t="s">
        <v>988</v>
      </c>
      <c r="F15" s="264" t="s">
        <v>882</v>
      </c>
      <c r="G15" s="264" t="s">
        <v>1719</v>
      </c>
      <c r="H15" s="269">
        <v>1600</v>
      </c>
      <c r="I15" s="264">
        <v>960</v>
      </c>
      <c r="J15"/>
      <c r="K15"/>
      <c r="L15"/>
      <c r="M15" s="28"/>
      <c r="N15" s="28"/>
      <c r="O15" s="28"/>
      <c r="P15" s="28"/>
      <c r="Q15" s="28"/>
      <c r="R15" s="28"/>
    </row>
    <row r="16" spans="2:18" ht="13.5">
      <c r="B16" s="268"/>
      <c r="C16" s="267"/>
      <c r="D16" s="267"/>
      <c r="E16" s="264" t="s">
        <v>884</v>
      </c>
      <c r="F16" s="264" t="s">
        <v>882</v>
      </c>
      <c r="G16" s="264" t="s">
        <v>1720</v>
      </c>
      <c r="H16" s="269">
        <v>3899.99</v>
      </c>
      <c r="I16" s="264">
        <v>2340</v>
      </c>
      <c r="J16"/>
      <c r="K16"/>
      <c r="L16"/>
      <c r="M16" s="28"/>
      <c r="N16" s="28"/>
      <c r="O16" s="28"/>
      <c r="P16" s="28"/>
      <c r="Q16" s="28"/>
      <c r="R16" s="28"/>
    </row>
    <row r="17" spans="2:18" ht="13.5">
      <c r="B17" s="268"/>
      <c r="C17" s="267"/>
      <c r="D17" s="264" t="s">
        <v>879</v>
      </c>
      <c r="E17" s="264" t="s">
        <v>988</v>
      </c>
      <c r="F17" s="264" t="s">
        <v>882</v>
      </c>
      <c r="G17" s="264" t="s">
        <v>1722</v>
      </c>
      <c r="H17" s="269">
        <v>1600</v>
      </c>
      <c r="I17" s="264"/>
      <c r="J17"/>
      <c r="K17"/>
      <c r="L17"/>
      <c r="M17" s="28"/>
      <c r="N17" s="28"/>
      <c r="O17" s="28"/>
      <c r="P17" s="28"/>
      <c r="Q17" s="28"/>
      <c r="R17" s="28"/>
    </row>
    <row r="18" spans="2:18" ht="13.5">
      <c r="B18" s="268"/>
      <c r="C18" s="267"/>
      <c r="D18" s="264" t="s">
        <v>886</v>
      </c>
      <c r="E18" s="264" t="s">
        <v>988</v>
      </c>
      <c r="F18" s="264" t="s">
        <v>882</v>
      </c>
      <c r="G18" s="264" t="s">
        <v>1721</v>
      </c>
      <c r="H18" s="269"/>
      <c r="I18" s="264">
        <v>960</v>
      </c>
      <c r="J18"/>
      <c r="K18"/>
      <c r="L18"/>
      <c r="M18" s="28"/>
      <c r="N18" s="28"/>
      <c r="O18" s="28"/>
      <c r="P18" s="28"/>
      <c r="Q18" s="28"/>
      <c r="R18" s="28"/>
    </row>
    <row r="19" spans="2:18" ht="13.5">
      <c r="B19" s="269">
        <v>1901</v>
      </c>
      <c r="C19" s="264" t="s">
        <v>1703</v>
      </c>
      <c r="D19" s="264" t="s">
        <v>885</v>
      </c>
      <c r="E19" s="264" t="s">
        <v>988</v>
      </c>
      <c r="F19" s="264" t="s">
        <v>882</v>
      </c>
      <c r="G19" s="264" t="s">
        <v>1705</v>
      </c>
      <c r="H19" s="269">
        <v>2200</v>
      </c>
      <c r="I19" s="264"/>
      <c r="J19"/>
      <c r="K19"/>
      <c r="L19"/>
      <c r="M19" s="28"/>
      <c r="N19" s="28"/>
      <c r="O19" s="28"/>
      <c r="P19" s="28"/>
      <c r="Q19" s="28"/>
      <c r="R19" s="28"/>
    </row>
    <row r="20" spans="2:18" ht="13.5">
      <c r="B20" s="269">
        <v>2526</v>
      </c>
      <c r="C20" s="264" t="s">
        <v>450</v>
      </c>
      <c r="D20" s="264" t="s">
        <v>875</v>
      </c>
      <c r="E20" s="264" t="s">
        <v>451</v>
      </c>
      <c r="F20" s="264" t="s">
        <v>613</v>
      </c>
      <c r="G20" s="264" t="s">
        <v>448</v>
      </c>
      <c r="H20" s="269">
        <v>5900</v>
      </c>
      <c r="I20" s="264"/>
      <c r="J20"/>
      <c r="K20"/>
      <c r="L20"/>
      <c r="M20" s="28"/>
      <c r="N20" s="28"/>
      <c r="O20" s="28"/>
      <c r="P20" s="28"/>
      <c r="Q20" s="28"/>
      <c r="R20" s="28"/>
    </row>
    <row r="21" spans="2:18" ht="13.5">
      <c r="B21" s="269">
        <v>4011</v>
      </c>
      <c r="C21" s="264" t="s">
        <v>873</v>
      </c>
      <c r="D21" s="264" t="s">
        <v>875</v>
      </c>
      <c r="E21" s="264" t="s">
        <v>492</v>
      </c>
      <c r="F21" s="264" t="s">
        <v>613</v>
      </c>
      <c r="G21" s="264" t="s">
        <v>490</v>
      </c>
      <c r="H21" s="269">
        <v>7700</v>
      </c>
      <c r="I21" s="264">
        <v>4620</v>
      </c>
      <c r="J21"/>
      <c r="K21"/>
      <c r="L21"/>
      <c r="M21" s="28"/>
      <c r="N21" s="28"/>
      <c r="O21" s="28"/>
      <c r="P21" s="28"/>
      <c r="Q21" s="28"/>
      <c r="R21" s="28"/>
    </row>
    <row r="22" spans="2:18" ht="13.5">
      <c r="B22" s="269">
        <v>4213</v>
      </c>
      <c r="C22" s="264" t="s">
        <v>1904</v>
      </c>
      <c r="D22" s="264" t="s">
        <v>875</v>
      </c>
      <c r="E22" s="264" t="s">
        <v>1906</v>
      </c>
      <c r="F22" s="264" t="s">
        <v>1905</v>
      </c>
      <c r="G22" s="264" t="s">
        <v>1903</v>
      </c>
      <c r="H22" s="269">
        <v>6600</v>
      </c>
      <c r="I22" s="264">
        <v>3960</v>
      </c>
      <c r="J22"/>
      <c r="K22"/>
      <c r="L22"/>
      <c r="M22" s="28"/>
      <c r="N22" s="28"/>
      <c r="O22" s="28"/>
      <c r="P22" s="28"/>
      <c r="Q22" s="28"/>
      <c r="R22" s="28"/>
    </row>
    <row r="23" spans="2:18" ht="13.5">
      <c r="B23" s="269">
        <v>4701</v>
      </c>
      <c r="C23" s="265" t="s">
        <v>3</v>
      </c>
      <c r="D23" s="265" t="s">
        <v>875</v>
      </c>
      <c r="E23" s="265" t="s">
        <v>1906</v>
      </c>
      <c r="F23" s="265" t="s">
        <v>1905</v>
      </c>
      <c r="G23" s="265" t="s">
        <v>2</v>
      </c>
      <c r="H23" s="269">
        <v>12600</v>
      </c>
      <c r="I23" s="264">
        <v>7560</v>
      </c>
      <c r="J23"/>
      <c r="K23"/>
      <c r="L23"/>
      <c r="M23" s="28"/>
      <c r="N23" s="28"/>
      <c r="O23" s="28"/>
      <c r="P23" s="28"/>
      <c r="Q23" s="28"/>
      <c r="R23" s="28"/>
    </row>
    <row r="24" spans="2:18" ht="13.5">
      <c r="B24"/>
      <c r="C24"/>
      <c r="D24"/>
      <c r="E24"/>
      <c r="F24"/>
      <c r="G24"/>
      <c r="H24"/>
      <c r="I24"/>
      <c r="J24"/>
      <c r="K24"/>
      <c r="L24"/>
      <c r="M24" s="28"/>
      <c r="N24" s="28"/>
      <c r="O24" s="28"/>
      <c r="P24" s="28"/>
      <c r="Q24" s="28"/>
      <c r="R24" s="28"/>
    </row>
    <row r="25" spans="2:18" ht="13.5">
      <c r="B25"/>
      <c r="C25"/>
      <c r="D25"/>
      <c r="E25"/>
      <c r="F25"/>
      <c r="G25"/>
      <c r="H25"/>
      <c r="I25"/>
      <c r="J25"/>
      <c r="K25"/>
      <c r="L25"/>
      <c r="M25" s="28"/>
      <c r="N25" s="28"/>
      <c r="O25" s="28"/>
      <c r="P25" s="28"/>
      <c r="Q25" s="28"/>
      <c r="R25" s="28"/>
    </row>
    <row r="26" spans="2:18" ht="12.75">
      <c r="B26" s="34"/>
      <c r="C26" s="34"/>
      <c r="D26" s="34"/>
      <c r="E26" s="34"/>
      <c r="F26" s="34"/>
      <c r="G26" s="34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2:18" ht="12.75">
      <c r="B27" s="34"/>
      <c r="C27" s="34"/>
      <c r="D27" s="34"/>
      <c r="E27" s="34"/>
      <c r="F27" s="34"/>
      <c r="G27" s="34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2:18" ht="12.75">
      <c r="B28" s="34"/>
      <c r="C28" s="34"/>
      <c r="D28" s="34"/>
      <c r="E28" s="34"/>
      <c r="F28" s="34"/>
      <c r="G28" s="34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2:18" ht="12.75">
      <c r="B29" s="34"/>
      <c r="C29" s="34"/>
      <c r="D29" s="34"/>
      <c r="E29" s="34"/>
      <c r="F29" s="34"/>
      <c r="G29" s="34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2:18" ht="12.75">
      <c r="B30" s="34"/>
      <c r="C30" s="34"/>
      <c r="D30" s="34"/>
      <c r="E30" s="34"/>
      <c r="F30" s="34"/>
      <c r="G30" s="3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2:18" ht="12.75">
      <c r="B31" s="34"/>
      <c r="C31" s="34"/>
      <c r="D31" s="34"/>
      <c r="E31" s="34"/>
      <c r="F31" s="34"/>
      <c r="G31" s="34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2:18" ht="12.75">
      <c r="B32" s="34"/>
      <c r="C32" s="34"/>
      <c r="D32" s="34"/>
      <c r="E32" s="34"/>
      <c r="F32" s="34"/>
      <c r="G32" s="34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2:18" ht="12.75">
      <c r="B33" s="34"/>
      <c r="C33" s="34"/>
      <c r="D33" s="34"/>
      <c r="E33" s="34"/>
      <c r="F33" s="34"/>
      <c r="G33" s="34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2:18" ht="12.75">
      <c r="B34" s="34"/>
      <c r="C34" s="34"/>
      <c r="D34" s="34"/>
      <c r="E34" s="34"/>
      <c r="F34" s="34"/>
      <c r="G34" s="34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2:18" ht="12.75">
      <c r="B35" s="34"/>
      <c r="C35" s="34"/>
      <c r="D35" s="34"/>
      <c r="E35" s="34"/>
      <c r="F35" s="34"/>
      <c r="G35" s="34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2:18" ht="12.75">
      <c r="B36" s="34"/>
      <c r="C36" s="34"/>
      <c r="D36" s="34"/>
      <c r="E36" s="34"/>
      <c r="F36" s="34"/>
      <c r="G36" s="34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2:18" ht="12.75">
      <c r="B37" s="34"/>
      <c r="C37" s="34"/>
      <c r="D37" s="34"/>
      <c r="E37" s="34"/>
      <c r="F37" s="34"/>
      <c r="G37" s="34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2:18" ht="12.75">
      <c r="B38" s="34"/>
      <c r="C38" s="34"/>
      <c r="D38" s="34"/>
      <c r="E38" s="34"/>
      <c r="F38" s="34"/>
      <c r="G38" s="34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2:18" ht="12.75">
      <c r="B39" s="34"/>
      <c r="C39" s="34"/>
      <c r="D39" s="34"/>
      <c r="E39" s="34"/>
      <c r="F39" s="34"/>
      <c r="G39" s="34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2:18" ht="12.75">
      <c r="B40" s="34"/>
      <c r="C40" s="34"/>
      <c r="D40" s="34"/>
      <c r="E40" s="34"/>
      <c r="F40" s="34"/>
      <c r="G40" s="34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2:18" ht="12.75">
      <c r="B41" s="34"/>
      <c r="C41" s="34"/>
      <c r="D41" s="34"/>
      <c r="E41" s="34"/>
      <c r="F41" s="34"/>
      <c r="G41" s="3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2:18" ht="12.75">
      <c r="B42" s="34"/>
      <c r="C42" s="34"/>
      <c r="D42" s="34"/>
      <c r="E42" s="34"/>
      <c r="F42" s="34"/>
      <c r="G42" s="34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2:18" ht="12.75">
      <c r="B43" s="34"/>
      <c r="C43" s="34"/>
      <c r="D43" s="34"/>
      <c r="E43" s="34"/>
      <c r="F43" s="34"/>
      <c r="G43" s="34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2:18" ht="12.75">
      <c r="B44" s="34"/>
      <c r="C44" s="34"/>
      <c r="D44" s="34"/>
      <c r="E44" s="34"/>
      <c r="F44" s="34"/>
      <c r="G44" s="34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2:18" ht="12.75">
      <c r="B45" s="34"/>
      <c r="C45" s="34"/>
      <c r="D45" s="34"/>
      <c r="E45" s="34"/>
      <c r="F45" s="34"/>
      <c r="G45" s="34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2:18" ht="12.75">
      <c r="B46" s="34"/>
      <c r="C46" s="34"/>
      <c r="D46" s="34"/>
      <c r="E46" s="34"/>
      <c r="F46" s="34"/>
      <c r="G46" s="34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2:18" ht="12.75">
      <c r="B47" s="34"/>
      <c r="C47" s="34"/>
      <c r="D47" s="34"/>
      <c r="E47" s="34"/>
      <c r="F47" s="34"/>
      <c r="G47" s="34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2:18" ht="12.75">
      <c r="B48" s="34"/>
      <c r="C48" s="34"/>
      <c r="D48" s="34"/>
      <c r="E48" s="34"/>
      <c r="F48" s="34"/>
      <c r="G48" s="34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2:18" ht="12.75">
      <c r="B49" s="34"/>
      <c r="C49" s="34"/>
      <c r="D49" s="34"/>
      <c r="E49" s="34"/>
      <c r="F49" s="34"/>
      <c r="G49" s="34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2:18" ht="12.75">
      <c r="B50" s="34"/>
      <c r="C50" s="34"/>
      <c r="D50" s="34"/>
      <c r="E50" s="34"/>
      <c r="F50" s="34"/>
      <c r="G50" s="34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2:18" ht="12.75">
      <c r="B51" s="34"/>
      <c r="C51" s="34"/>
      <c r="D51" s="34"/>
      <c r="E51" s="34"/>
      <c r="F51" s="34"/>
      <c r="G51" s="34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2:18" ht="12.75">
      <c r="B52" s="34"/>
      <c r="C52" s="34"/>
      <c r="D52" s="34"/>
      <c r="E52" s="34"/>
      <c r="F52" s="34"/>
      <c r="G52" s="34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2:18" ht="12.75">
      <c r="B53" s="34"/>
      <c r="C53" s="34"/>
      <c r="D53" s="34"/>
      <c r="E53" s="34"/>
      <c r="F53" s="34"/>
      <c r="G53" s="34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2:18" ht="12.75">
      <c r="B54" s="34"/>
      <c r="C54" s="34"/>
      <c r="D54" s="34"/>
      <c r="E54" s="34"/>
      <c r="F54" s="34"/>
      <c r="G54" s="34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2:18" ht="12.75">
      <c r="B55" s="34"/>
      <c r="C55" s="34"/>
      <c r="D55" s="34"/>
      <c r="E55" s="34"/>
      <c r="F55" s="34"/>
      <c r="G55" s="34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2:18" ht="12.75">
      <c r="B56" s="34"/>
      <c r="C56" s="34"/>
      <c r="D56" s="34"/>
      <c r="E56" s="34"/>
      <c r="F56" s="34"/>
      <c r="G56" s="34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2:18" ht="12.75">
      <c r="B57" s="34"/>
      <c r="C57" s="34"/>
      <c r="D57" s="34"/>
      <c r="E57" s="34"/>
      <c r="F57" s="34"/>
      <c r="G57" s="34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2:18" ht="12.75">
      <c r="B58" s="34"/>
      <c r="C58" s="34"/>
      <c r="D58" s="34"/>
      <c r="E58" s="34"/>
      <c r="F58" s="34"/>
      <c r="G58" s="34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2:18" ht="12.75">
      <c r="B59" s="34"/>
      <c r="C59" s="34"/>
      <c r="D59" s="34"/>
      <c r="E59" s="34"/>
      <c r="F59" s="34"/>
      <c r="G59" s="34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2:18" ht="12.75">
      <c r="B60" s="34"/>
      <c r="C60" s="34"/>
      <c r="D60" s="34"/>
      <c r="E60" s="34"/>
      <c r="F60" s="34"/>
      <c r="G60" s="34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2:18" ht="12.75">
      <c r="B61" s="34"/>
      <c r="C61" s="34"/>
      <c r="D61" s="34"/>
      <c r="E61" s="34"/>
      <c r="F61" s="34"/>
      <c r="G61" s="34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2:18" ht="12.75">
      <c r="B62" s="34"/>
      <c r="C62" s="34"/>
      <c r="D62" s="34"/>
      <c r="E62" s="34"/>
      <c r="F62" s="34"/>
      <c r="G62" s="34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2:18" ht="12.75">
      <c r="B63" s="34"/>
      <c r="C63" s="34"/>
      <c r="D63" s="34"/>
      <c r="E63" s="34"/>
      <c r="F63" s="34"/>
      <c r="G63" s="34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2:18" ht="12.75">
      <c r="B64" s="34"/>
      <c r="C64" s="34"/>
      <c r="D64" s="34"/>
      <c r="E64" s="34"/>
      <c r="F64" s="34"/>
      <c r="G64" s="34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2:18" ht="12.75">
      <c r="B65" s="34"/>
      <c r="C65" s="34"/>
      <c r="D65" s="34"/>
      <c r="E65" s="34"/>
      <c r="F65" s="34"/>
      <c r="G65" s="3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2:18" ht="12.75">
      <c r="B66" s="34"/>
      <c r="C66" s="34"/>
      <c r="D66" s="34"/>
      <c r="E66" s="34"/>
      <c r="F66" s="34"/>
      <c r="G66" s="34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2:18" ht="12.75">
      <c r="B67" s="34"/>
      <c r="C67" s="34"/>
      <c r="D67" s="34"/>
      <c r="E67" s="34"/>
      <c r="F67" s="34"/>
      <c r="G67" s="34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2:18" ht="12.75">
      <c r="B68" s="34"/>
      <c r="C68" s="34"/>
      <c r="D68" s="34"/>
      <c r="E68" s="34"/>
      <c r="F68" s="34"/>
      <c r="G68" s="34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2:18" ht="12.75">
      <c r="B69" s="34"/>
      <c r="C69" s="34"/>
      <c r="D69" s="34"/>
      <c r="E69" s="34"/>
      <c r="F69" s="34"/>
      <c r="G69" s="34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2:18" ht="12.75">
      <c r="B70" s="34"/>
      <c r="C70" s="34"/>
      <c r="D70" s="34"/>
      <c r="E70" s="34"/>
      <c r="F70" s="34"/>
      <c r="G70" s="34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2:18" ht="12.75">
      <c r="B71" s="34"/>
      <c r="C71" s="34"/>
      <c r="D71" s="34"/>
      <c r="E71" s="34"/>
      <c r="F71" s="34"/>
      <c r="G71" s="34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2:18" ht="12.75">
      <c r="B72" s="34"/>
      <c r="C72" s="34"/>
      <c r="D72" s="34"/>
      <c r="E72" s="34"/>
      <c r="F72" s="34"/>
      <c r="G72" s="34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2:18" ht="12.75">
      <c r="B73" s="34"/>
      <c r="C73" s="34"/>
      <c r="D73" s="34"/>
      <c r="E73" s="34"/>
      <c r="F73" s="34"/>
      <c r="G73" s="34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2:18" ht="12.75">
      <c r="B74" s="34"/>
      <c r="C74" s="34"/>
      <c r="D74" s="34"/>
      <c r="E74" s="34"/>
      <c r="F74" s="34"/>
      <c r="G74" s="34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2:18" ht="12.75">
      <c r="B75" s="34"/>
      <c r="C75" s="34"/>
      <c r="D75" s="34"/>
      <c r="E75" s="34"/>
      <c r="F75" s="34"/>
      <c r="G75" s="34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2:18" ht="12.75">
      <c r="B76" s="34"/>
      <c r="C76" s="34"/>
      <c r="D76" s="34"/>
      <c r="E76" s="34"/>
      <c r="F76" s="34"/>
      <c r="G76" s="34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2:18" ht="12.75">
      <c r="B77" s="34"/>
      <c r="C77" s="34"/>
      <c r="D77" s="34"/>
      <c r="E77" s="34"/>
      <c r="F77" s="34"/>
      <c r="G77" s="34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2:18" ht="12.75">
      <c r="B78" s="34"/>
      <c r="C78" s="34"/>
      <c r="D78" s="34"/>
      <c r="E78" s="34"/>
      <c r="F78" s="34"/>
      <c r="G78" s="34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2:18" ht="12.75">
      <c r="B79" s="34"/>
      <c r="C79" s="34"/>
      <c r="D79" s="34"/>
      <c r="E79" s="34"/>
      <c r="F79" s="34"/>
      <c r="G79" s="34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2:18" ht="12.75">
      <c r="B80" s="34"/>
      <c r="C80" s="34"/>
      <c r="D80" s="34"/>
      <c r="E80" s="34"/>
      <c r="F80" s="34"/>
      <c r="G80" s="34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2:18" ht="12.75">
      <c r="B81" s="34"/>
      <c r="C81" s="34"/>
      <c r="D81" s="34"/>
      <c r="E81" s="34"/>
      <c r="F81" s="34"/>
      <c r="G81" s="34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2:18" ht="12.75">
      <c r="B82" s="34"/>
      <c r="C82" s="34"/>
      <c r="D82" s="34"/>
      <c r="E82" s="34"/>
      <c r="F82" s="34"/>
      <c r="G82" s="34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2:18" ht="12.75">
      <c r="B83" s="34"/>
      <c r="C83" s="34"/>
      <c r="D83" s="34"/>
      <c r="E83" s="34"/>
      <c r="F83" s="34"/>
      <c r="G83" s="34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</row>
    <row r="84" spans="2:18" ht="12.75">
      <c r="B84" s="34"/>
      <c r="C84" s="34"/>
      <c r="D84" s="34"/>
      <c r="E84" s="34"/>
      <c r="F84" s="34"/>
      <c r="G84" s="34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</row>
    <row r="85" spans="2:18" ht="12.75">
      <c r="B85" s="34"/>
      <c r="C85" s="34"/>
      <c r="D85" s="34"/>
      <c r="E85" s="34"/>
      <c r="F85" s="34"/>
      <c r="G85" s="34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2:18" ht="12.75">
      <c r="B86" s="34"/>
      <c r="C86" s="34"/>
      <c r="D86" s="34"/>
      <c r="E86" s="34"/>
      <c r="F86" s="34"/>
      <c r="G86" s="34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</row>
    <row r="87" spans="2:18" ht="12.75">
      <c r="B87" s="34"/>
      <c r="C87" s="34"/>
      <c r="D87" s="34"/>
      <c r="E87" s="34"/>
      <c r="F87" s="34"/>
      <c r="G87" s="34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</row>
    <row r="88" spans="2:18" ht="12.75">
      <c r="B88" s="34"/>
      <c r="C88" s="34"/>
      <c r="D88" s="34"/>
      <c r="E88" s="34"/>
      <c r="F88" s="34"/>
      <c r="G88" s="34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</row>
    <row r="89" spans="2:18" ht="12.75">
      <c r="B89" s="34"/>
      <c r="C89" s="34"/>
      <c r="D89" s="34"/>
      <c r="E89" s="34"/>
      <c r="F89" s="34"/>
      <c r="G89" s="34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</row>
    <row r="90" spans="2:18" ht="12.75">
      <c r="B90" s="34"/>
      <c r="C90" s="34"/>
      <c r="D90" s="34"/>
      <c r="E90" s="34"/>
      <c r="F90" s="34"/>
      <c r="G90" s="34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</row>
    <row r="91" spans="2:18" ht="12.75">
      <c r="B91" s="34"/>
      <c r="C91" s="34"/>
      <c r="D91" s="34"/>
      <c r="E91" s="34"/>
      <c r="F91" s="34"/>
      <c r="G91" s="34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2:18" ht="12.75">
      <c r="B92" s="34"/>
      <c r="C92" s="34"/>
      <c r="D92" s="34"/>
      <c r="E92" s="34"/>
      <c r="F92" s="34"/>
      <c r="G92" s="34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</row>
    <row r="93" spans="2:18" ht="12.75">
      <c r="B93" s="34"/>
      <c r="C93" s="34"/>
      <c r="D93" s="34"/>
      <c r="E93" s="34"/>
      <c r="F93" s="34"/>
      <c r="G93" s="34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</row>
    <row r="94" spans="2:18" ht="12.75">
      <c r="B94" s="34"/>
      <c r="C94" s="34"/>
      <c r="D94" s="34"/>
      <c r="E94" s="34"/>
      <c r="F94" s="34"/>
      <c r="G94" s="34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</row>
    <row r="95" spans="2:18" ht="12.75">
      <c r="B95" s="34"/>
      <c r="C95" s="34"/>
      <c r="D95" s="34"/>
      <c r="E95" s="34"/>
      <c r="F95" s="34"/>
      <c r="G95" s="34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</row>
    <row r="96" spans="2:18" ht="12.75">
      <c r="B96" s="34"/>
      <c r="C96" s="34"/>
      <c r="D96" s="34"/>
      <c r="E96" s="34"/>
      <c r="F96" s="34"/>
      <c r="G96" s="34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</row>
    <row r="97" spans="2:18" ht="12.75">
      <c r="B97" s="34"/>
      <c r="C97" s="34"/>
      <c r="D97" s="34"/>
      <c r="E97" s="34"/>
      <c r="F97" s="34"/>
      <c r="G97" s="34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spans="2:18" ht="12.75">
      <c r="B98" s="34"/>
      <c r="C98" s="34"/>
      <c r="D98" s="34"/>
      <c r="E98" s="34"/>
      <c r="F98" s="34"/>
      <c r="G98" s="34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</row>
    <row r="99" spans="2:18" ht="12.75">
      <c r="B99" s="34"/>
      <c r="C99" s="34"/>
      <c r="D99" s="34"/>
      <c r="E99" s="34"/>
      <c r="F99" s="34"/>
      <c r="G99" s="34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2:18" ht="12.75">
      <c r="B100" s="34"/>
      <c r="C100" s="34"/>
      <c r="D100" s="34"/>
      <c r="E100" s="34"/>
      <c r="F100" s="34"/>
      <c r="G100" s="34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</row>
    <row r="101" spans="2:18" ht="12.75">
      <c r="B101" s="34"/>
      <c r="C101" s="34"/>
      <c r="D101" s="34"/>
      <c r="E101" s="34"/>
      <c r="F101" s="34"/>
      <c r="G101" s="34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</row>
    <row r="102" spans="2:18" ht="12.75">
      <c r="B102" s="34"/>
      <c r="C102" s="34"/>
      <c r="D102" s="34"/>
      <c r="E102" s="34"/>
      <c r="F102" s="34"/>
      <c r="G102" s="34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</row>
    <row r="103" spans="2:18" ht="12.75">
      <c r="B103" s="34"/>
      <c r="C103" s="34"/>
      <c r="D103" s="34"/>
      <c r="E103" s="34"/>
      <c r="F103" s="34"/>
      <c r="G103" s="34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spans="2:18" ht="12.75">
      <c r="B104" s="34"/>
      <c r="C104" s="34"/>
      <c r="D104" s="34"/>
      <c r="E104" s="34"/>
      <c r="F104" s="34"/>
      <c r="G104" s="34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</row>
    <row r="105" spans="2:18" ht="12.75">
      <c r="B105" s="34"/>
      <c r="C105" s="34"/>
      <c r="D105" s="34"/>
      <c r="E105" s="34"/>
      <c r="F105" s="34"/>
      <c r="G105" s="34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spans="2:18" ht="12.75">
      <c r="B106" s="34"/>
      <c r="C106" s="34"/>
      <c r="D106" s="34"/>
      <c r="E106" s="34"/>
      <c r="F106" s="34"/>
      <c r="G106" s="34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</row>
    <row r="107" spans="2:18" ht="12.75">
      <c r="B107" s="34"/>
      <c r="C107" s="34"/>
      <c r="D107" s="34"/>
      <c r="E107" s="34"/>
      <c r="F107" s="34"/>
      <c r="G107" s="34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</row>
    <row r="108" spans="2:18" ht="12.75">
      <c r="B108" s="34"/>
      <c r="C108" s="34"/>
      <c r="D108" s="34"/>
      <c r="E108" s="34"/>
      <c r="F108" s="34"/>
      <c r="G108" s="34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</row>
    <row r="109" spans="2:18" ht="12.75">
      <c r="B109" s="34"/>
      <c r="C109" s="34"/>
      <c r="D109" s="34"/>
      <c r="E109" s="34"/>
      <c r="F109" s="34"/>
      <c r="G109" s="34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</row>
    <row r="110" spans="2:18" ht="12.75">
      <c r="B110" s="34"/>
      <c r="C110" s="34"/>
      <c r="D110" s="34"/>
      <c r="E110" s="34"/>
      <c r="F110" s="34"/>
      <c r="G110" s="34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</row>
    <row r="111" spans="2:18" ht="12.75">
      <c r="B111" s="34"/>
      <c r="C111" s="34"/>
      <c r="D111" s="34"/>
      <c r="E111" s="34"/>
      <c r="F111" s="34"/>
      <c r="G111" s="34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</row>
    <row r="112" spans="2:18" ht="12.75">
      <c r="B112" s="34"/>
      <c r="C112" s="34"/>
      <c r="D112" s="34"/>
      <c r="E112" s="34"/>
      <c r="F112" s="34"/>
      <c r="G112" s="34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2:18" ht="12.75">
      <c r="B113" s="34"/>
      <c r="C113" s="34"/>
      <c r="D113" s="34"/>
      <c r="E113" s="34"/>
      <c r="F113" s="34"/>
      <c r="G113" s="34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</row>
    <row r="114" spans="2:18" ht="12.75">
      <c r="B114" s="34"/>
      <c r="C114" s="34"/>
      <c r="D114" s="34"/>
      <c r="E114" s="34"/>
      <c r="F114" s="34"/>
      <c r="G114" s="34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</row>
    <row r="115" spans="2:18" ht="12.75">
      <c r="B115" s="34"/>
      <c r="C115" s="34"/>
      <c r="D115" s="34"/>
      <c r="E115" s="34"/>
      <c r="F115" s="34"/>
      <c r="G115" s="34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</row>
    <row r="116" spans="2:18" ht="12.75">
      <c r="B116" s="34"/>
      <c r="C116" s="34"/>
      <c r="D116" s="34"/>
      <c r="E116" s="34"/>
      <c r="F116" s="34"/>
      <c r="G116" s="34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</row>
    <row r="117" spans="2:18" ht="12.75">
      <c r="B117" s="34"/>
      <c r="C117" s="34"/>
      <c r="D117" s="34"/>
      <c r="E117" s="34"/>
      <c r="F117" s="34"/>
      <c r="G117" s="34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</row>
    <row r="118" spans="2:18" ht="12.75">
      <c r="B118" s="34"/>
      <c r="C118" s="34"/>
      <c r="D118" s="34"/>
      <c r="E118" s="34"/>
      <c r="F118" s="34"/>
      <c r="G118" s="34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</row>
    <row r="119" spans="2:18" ht="12.75">
      <c r="B119" s="34"/>
      <c r="C119" s="34"/>
      <c r="D119" s="34"/>
      <c r="E119" s="34"/>
      <c r="F119" s="34"/>
      <c r="G119" s="34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</row>
    <row r="120" spans="2:18" ht="12.75">
      <c r="B120" s="34"/>
      <c r="C120" s="34"/>
      <c r="D120" s="34"/>
      <c r="E120" s="34"/>
      <c r="F120" s="34"/>
      <c r="G120" s="34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</row>
    <row r="121" spans="2:18" ht="12.75">
      <c r="B121" s="34"/>
      <c r="C121" s="34"/>
      <c r="D121" s="34"/>
      <c r="E121" s="34"/>
      <c r="F121" s="34"/>
      <c r="G121" s="34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</row>
    <row r="122" spans="2:18" ht="12.75">
      <c r="B122" s="34"/>
      <c r="C122" s="34"/>
      <c r="D122" s="34"/>
      <c r="E122" s="34"/>
      <c r="F122" s="34"/>
      <c r="G122" s="34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</row>
    <row r="123" spans="2:18" ht="12.75">
      <c r="B123" s="34"/>
      <c r="C123" s="34"/>
      <c r="D123" s="34"/>
      <c r="E123" s="34"/>
      <c r="F123" s="34"/>
      <c r="G123" s="34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</row>
    <row r="124" spans="2:18" ht="12.75">
      <c r="B124" s="34"/>
      <c r="C124" s="34"/>
      <c r="D124" s="34"/>
      <c r="E124" s="34"/>
      <c r="F124" s="34"/>
      <c r="G124" s="34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</row>
    <row r="125" spans="2:18" ht="12.75">
      <c r="B125" s="34"/>
      <c r="C125" s="34"/>
      <c r="D125" s="34"/>
      <c r="E125" s="34"/>
      <c r="F125" s="34"/>
      <c r="G125" s="34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2:18" ht="12.75">
      <c r="B126" s="34"/>
      <c r="C126" s="34"/>
      <c r="D126" s="34"/>
      <c r="E126" s="34"/>
      <c r="F126" s="34"/>
      <c r="G126" s="34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2:18" ht="12.75">
      <c r="B127" s="34"/>
      <c r="C127" s="34"/>
      <c r="D127" s="34"/>
      <c r="E127" s="34"/>
      <c r="F127" s="34"/>
      <c r="G127" s="34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2:18" ht="12.75">
      <c r="B128" s="34"/>
      <c r="C128" s="34"/>
      <c r="D128" s="34"/>
      <c r="E128" s="34"/>
      <c r="F128" s="34"/>
      <c r="G128" s="34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2:18" ht="12.75">
      <c r="B129" s="34"/>
      <c r="C129" s="34"/>
      <c r="D129" s="34"/>
      <c r="E129" s="34"/>
      <c r="F129" s="34"/>
      <c r="G129" s="34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2:18" ht="12.75">
      <c r="B130" s="34"/>
      <c r="C130" s="34"/>
      <c r="D130" s="34"/>
      <c r="E130" s="34"/>
      <c r="F130" s="34"/>
      <c r="G130" s="34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2:18" ht="12.75">
      <c r="B131" s="34"/>
      <c r="C131" s="34"/>
      <c r="D131" s="34"/>
      <c r="E131" s="34"/>
      <c r="F131" s="34"/>
      <c r="G131" s="34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</row>
    <row r="132" spans="2:18" ht="12.75">
      <c r="B132" s="34"/>
      <c r="C132" s="34"/>
      <c r="D132" s="34"/>
      <c r="E132" s="34"/>
      <c r="F132" s="34"/>
      <c r="G132" s="34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2:18" ht="12.75">
      <c r="B133" s="34"/>
      <c r="C133" s="34"/>
      <c r="D133" s="34"/>
      <c r="E133" s="34"/>
      <c r="F133" s="34"/>
      <c r="G133" s="34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</row>
    <row r="134" spans="2:18" ht="12.75">
      <c r="B134" s="34"/>
      <c r="C134" s="34"/>
      <c r="D134" s="34"/>
      <c r="E134" s="34"/>
      <c r="F134" s="34"/>
      <c r="G134" s="34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2:18" ht="12.75">
      <c r="B135" s="34"/>
      <c r="C135" s="34"/>
      <c r="D135" s="34"/>
      <c r="E135" s="34"/>
      <c r="F135" s="34"/>
      <c r="G135" s="34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2:18" ht="12.75">
      <c r="B136" s="34"/>
      <c r="C136" s="34"/>
      <c r="D136" s="34"/>
      <c r="E136" s="34"/>
      <c r="F136" s="34"/>
      <c r="G136" s="34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</row>
    <row r="137" spans="2:18" ht="12.75">
      <c r="B137" s="34"/>
      <c r="C137" s="34"/>
      <c r="D137" s="34"/>
      <c r="E137" s="34"/>
      <c r="F137" s="34"/>
      <c r="G137" s="34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</row>
    <row r="138" spans="2:18" ht="12.75">
      <c r="B138" s="34"/>
      <c r="C138" s="34"/>
      <c r="D138" s="34"/>
      <c r="E138" s="34"/>
      <c r="F138" s="34"/>
      <c r="G138" s="34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</row>
    <row r="139" spans="2:18" ht="12.75">
      <c r="B139" s="34"/>
      <c r="C139" s="34"/>
      <c r="D139" s="34"/>
      <c r="E139" s="34"/>
      <c r="F139" s="34"/>
      <c r="G139" s="34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</row>
    <row r="140" spans="2:18" ht="12.75">
      <c r="B140" s="34"/>
      <c r="C140" s="34"/>
      <c r="D140" s="34"/>
      <c r="E140" s="34"/>
      <c r="F140" s="34"/>
      <c r="G140" s="34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spans="2:18" ht="12.75">
      <c r="B141" s="34"/>
      <c r="C141" s="34"/>
      <c r="D141" s="34"/>
      <c r="E141" s="34"/>
      <c r="F141" s="34"/>
      <c r="G141" s="34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</row>
    <row r="142" spans="2:18" ht="12.75">
      <c r="B142" s="34"/>
      <c r="C142" s="34"/>
      <c r="D142" s="34"/>
      <c r="E142" s="34"/>
      <c r="F142" s="34"/>
      <c r="G142" s="34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</row>
    <row r="143" spans="2:18" ht="12.75">
      <c r="B143" s="34"/>
      <c r="C143" s="34"/>
      <c r="D143" s="34"/>
      <c r="E143" s="34"/>
      <c r="F143" s="34"/>
      <c r="G143" s="34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</row>
    <row r="144" spans="2:18" ht="12.75">
      <c r="B144" s="34"/>
      <c r="C144" s="34"/>
      <c r="D144" s="34"/>
      <c r="E144" s="34"/>
      <c r="F144" s="34"/>
      <c r="G144" s="34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</row>
    <row r="145" spans="2:18" ht="12.75">
      <c r="B145" s="34"/>
      <c r="C145" s="34"/>
      <c r="D145" s="34"/>
      <c r="E145" s="34"/>
      <c r="F145" s="34"/>
      <c r="G145" s="34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</row>
    <row r="146" spans="2:18" ht="12.75">
      <c r="B146" s="34"/>
      <c r="C146" s="34"/>
      <c r="D146" s="34"/>
      <c r="E146" s="34"/>
      <c r="F146" s="34"/>
      <c r="G146" s="34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</row>
    <row r="147" spans="2:18" ht="12.75">
      <c r="B147" s="34"/>
      <c r="C147" s="34"/>
      <c r="D147" s="34"/>
      <c r="E147" s="34"/>
      <c r="F147" s="34"/>
      <c r="G147" s="34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</row>
    <row r="148" spans="2:18" ht="12.75">
      <c r="B148" s="34"/>
      <c r="C148" s="34"/>
      <c r="D148" s="34"/>
      <c r="E148" s="34"/>
      <c r="F148" s="34"/>
      <c r="G148" s="34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</row>
    <row r="149" spans="2:18" ht="12.75">
      <c r="B149" s="34"/>
      <c r="C149" s="34"/>
      <c r="D149" s="34"/>
      <c r="E149" s="34"/>
      <c r="F149" s="34"/>
      <c r="G149" s="34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</row>
    <row r="150" spans="2:18" ht="12.75">
      <c r="B150" s="34"/>
      <c r="C150" s="34"/>
      <c r="D150" s="34"/>
      <c r="E150" s="34"/>
      <c r="F150" s="34"/>
      <c r="G150" s="34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</row>
    <row r="151" spans="2:18" ht="12.75">
      <c r="B151" s="34"/>
      <c r="C151" s="34"/>
      <c r="D151" s="34"/>
      <c r="E151" s="34"/>
      <c r="F151" s="34"/>
      <c r="G151" s="34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</row>
    <row r="152" spans="2:18" ht="12.75">
      <c r="B152" s="34"/>
      <c r="C152" s="34"/>
      <c r="D152" s="34"/>
      <c r="E152" s="34"/>
      <c r="F152" s="34"/>
      <c r="G152" s="34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</row>
    <row r="153" spans="2:18" ht="12.75">
      <c r="B153" s="34"/>
      <c r="C153" s="34"/>
      <c r="D153" s="34"/>
      <c r="E153" s="34"/>
      <c r="F153" s="34"/>
      <c r="G153" s="34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</row>
    <row r="154" spans="2:18" ht="12.75">
      <c r="B154" s="34"/>
      <c r="C154" s="34"/>
      <c r="D154" s="34"/>
      <c r="E154" s="34"/>
      <c r="F154" s="34"/>
      <c r="G154" s="34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</row>
    <row r="155" spans="2:18" ht="12.75">
      <c r="B155" s="34"/>
      <c r="C155" s="34"/>
      <c r="D155" s="34"/>
      <c r="E155" s="34"/>
      <c r="F155" s="34"/>
      <c r="G155" s="34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</row>
    <row r="156" spans="2:18" ht="12.75">
      <c r="B156" s="34"/>
      <c r="C156" s="34"/>
      <c r="D156" s="34"/>
      <c r="E156" s="34"/>
      <c r="F156" s="34"/>
      <c r="G156" s="34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</row>
    <row r="157" spans="2:18" ht="12.75">
      <c r="B157" s="34"/>
      <c r="C157" s="34"/>
      <c r="D157" s="34"/>
      <c r="E157" s="34"/>
      <c r="F157" s="34"/>
      <c r="G157" s="34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</row>
    <row r="158" spans="2:18" ht="12.75">
      <c r="B158" s="34"/>
      <c r="C158" s="34"/>
      <c r="D158" s="34"/>
      <c r="E158" s="34"/>
      <c r="F158" s="34"/>
      <c r="G158" s="34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</row>
    <row r="159" spans="2:18" ht="12.75">
      <c r="B159" s="34"/>
      <c r="C159" s="34"/>
      <c r="D159" s="34"/>
      <c r="E159" s="34"/>
      <c r="F159" s="34"/>
      <c r="G159" s="34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</row>
    <row r="160" spans="2:18" ht="12.75">
      <c r="B160" s="34"/>
      <c r="C160" s="34"/>
      <c r="D160" s="34"/>
      <c r="E160" s="34"/>
      <c r="F160" s="34"/>
      <c r="G160" s="34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</row>
    <row r="161" spans="2:18" ht="12.75">
      <c r="B161" s="34"/>
      <c r="C161" s="34"/>
      <c r="D161" s="34"/>
      <c r="E161" s="34"/>
      <c r="F161" s="34"/>
      <c r="G161" s="34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2" spans="2:18" ht="12.75">
      <c r="B162" s="34"/>
      <c r="C162" s="34"/>
      <c r="D162" s="34"/>
      <c r="E162" s="34"/>
      <c r="F162" s="34"/>
      <c r="G162" s="34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</row>
    <row r="163" spans="2:18" ht="12.75">
      <c r="B163" s="34"/>
      <c r="C163" s="34"/>
      <c r="D163" s="34"/>
      <c r="E163" s="34"/>
      <c r="F163" s="34"/>
      <c r="G163" s="34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4" spans="2:18" ht="12.75">
      <c r="B164" s="34"/>
      <c r="C164" s="34"/>
      <c r="D164" s="34"/>
      <c r="E164" s="34"/>
      <c r="F164" s="34"/>
      <c r="G164" s="34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</row>
    <row r="165" spans="2:18" ht="12.75">
      <c r="B165" s="34"/>
      <c r="C165" s="34"/>
      <c r="D165" s="34"/>
      <c r="E165" s="34"/>
      <c r="F165" s="34"/>
      <c r="G165" s="34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6" spans="2:18" ht="12.75">
      <c r="B166" s="34"/>
      <c r="C166" s="34"/>
      <c r="D166" s="34"/>
      <c r="E166" s="34"/>
      <c r="F166" s="34"/>
      <c r="G166" s="34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</row>
    <row r="167" spans="2:18" ht="12.75">
      <c r="B167" s="34"/>
      <c r="C167" s="34"/>
      <c r="D167" s="34"/>
      <c r="E167" s="34"/>
      <c r="F167" s="34"/>
      <c r="G167" s="34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68" spans="2:18" ht="12.75">
      <c r="B168" s="34"/>
      <c r="C168" s="34"/>
      <c r="D168" s="34"/>
      <c r="E168" s="34"/>
      <c r="F168" s="34"/>
      <c r="G168" s="34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</row>
    <row r="169" spans="2:18" ht="12.75">
      <c r="B169" s="34"/>
      <c r="C169" s="34"/>
      <c r="D169" s="34"/>
      <c r="E169" s="34"/>
      <c r="F169" s="34"/>
      <c r="G169" s="34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spans="2:18" ht="12.75">
      <c r="B170" s="34"/>
      <c r="C170" s="34"/>
      <c r="D170" s="34"/>
      <c r="E170" s="34"/>
      <c r="F170" s="34"/>
      <c r="G170" s="34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</row>
    <row r="171" spans="2:18" ht="12.75">
      <c r="B171" s="34"/>
      <c r="C171" s="34"/>
      <c r="D171" s="34"/>
      <c r="E171" s="34"/>
      <c r="F171" s="34"/>
      <c r="G171" s="34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</row>
    <row r="172" spans="2:18" ht="12.75">
      <c r="B172" s="34"/>
      <c r="C172" s="34"/>
      <c r="D172" s="34"/>
      <c r="E172" s="34"/>
      <c r="F172" s="34"/>
      <c r="G172" s="34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</row>
    <row r="173" spans="2:18" ht="12.75">
      <c r="B173" s="34"/>
      <c r="C173" s="34"/>
      <c r="D173" s="34"/>
      <c r="E173" s="34"/>
      <c r="F173" s="34"/>
      <c r="G173" s="34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</row>
    <row r="174" spans="2:18" ht="12.75">
      <c r="B174" s="34"/>
      <c r="C174" s="34"/>
      <c r="D174" s="34"/>
      <c r="E174" s="34"/>
      <c r="F174" s="34"/>
      <c r="G174" s="34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</row>
    <row r="175" spans="2:18" ht="12.75">
      <c r="B175" s="34"/>
      <c r="C175" s="34"/>
      <c r="D175" s="34"/>
      <c r="E175" s="34"/>
      <c r="F175" s="34"/>
      <c r="G175" s="34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6" spans="2:18" ht="12.75">
      <c r="B176" s="34"/>
      <c r="C176" s="34"/>
      <c r="D176" s="34"/>
      <c r="E176" s="34"/>
      <c r="F176" s="34"/>
      <c r="G176" s="34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</row>
    <row r="177" spans="2:18" ht="12.75">
      <c r="B177" s="34"/>
      <c r="C177" s="34"/>
      <c r="D177" s="34"/>
      <c r="E177" s="34"/>
      <c r="F177" s="34"/>
      <c r="G177" s="34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8" spans="2:18" ht="12.75">
      <c r="B178" s="34"/>
      <c r="C178" s="34"/>
      <c r="D178" s="34"/>
      <c r="E178" s="34"/>
      <c r="F178" s="34"/>
      <c r="G178" s="34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</row>
    <row r="179" spans="2:18" ht="12.75">
      <c r="B179" s="34"/>
      <c r="C179" s="34"/>
      <c r="D179" s="34"/>
      <c r="E179" s="34"/>
      <c r="F179" s="34"/>
      <c r="G179" s="34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0" spans="2:18" ht="12.75">
      <c r="B180" s="34"/>
      <c r="C180" s="34"/>
      <c r="D180" s="34"/>
      <c r="E180" s="34"/>
      <c r="F180" s="34"/>
      <c r="G180" s="34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</row>
    <row r="181" spans="2:18" ht="12.75">
      <c r="B181" s="34"/>
      <c r="C181" s="34"/>
      <c r="D181" s="34"/>
      <c r="E181" s="34"/>
      <c r="F181" s="34"/>
      <c r="G181" s="34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2" spans="2:18" ht="12.75">
      <c r="B182" s="34"/>
      <c r="C182" s="34"/>
      <c r="D182" s="34"/>
      <c r="E182" s="34"/>
      <c r="F182" s="34"/>
      <c r="G182" s="34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</row>
    <row r="183" spans="2:18" ht="12.75">
      <c r="B183" s="34"/>
      <c r="C183" s="34"/>
      <c r="D183" s="34"/>
      <c r="E183" s="34"/>
      <c r="F183" s="34"/>
      <c r="G183" s="34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</row>
    <row r="184" spans="2:18" ht="12.75">
      <c r="B184" s="34"/>
      <c r="C184" s="34"/>
      <c r="D184" s="34"/>
      <c r="E184" s="34"/>
      <c r="F184" s="34"/>
      <c r="G184" s="34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</row>
    <row r="185" spans="2:18" ht="12.75">
      <c r="B185" s="34"/>
      <c r="C185" s="34"/>
      <c r="D185" s="34"/>
      <c r="E185" s="34"/>
      <c r="F185" s="34"/>
      <c r="G185" s="34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  <row r="186" spans="2:18" ht="12.75">
      <c r="B186" s="34"/>
      <c r="C186" s="34"/>
      <c r="D186" s="34"/>
      <c r="E186" s="34"/>
      <c r="F186" s="34"/>
      <c r="G186" s="34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</row>
    <row r="187" spans="2:18" ht="12.75">
      <c r="B187" s="34"/>
      <c r="C187" s="34"/>
      <c r="D187" s="34"/>
      <c r="E187" s="34"/>
      <c r="F187" s="34"/>
      <c r="G187" s="34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</row>
    <row r="188" spans="2:18" ht="12.75">
      <c r="B188" s="34"/>
      <c r="C188" s="34"/>
      <c r="D188" s="34"/>
      <c r="E188" s="34"/>
      <c r="F188" s="34"/>
      <c r="G188" s="34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</row>
    <row r="189" spans="2:18" ht="12.75">
      <c r="B189" s="34"/>
      <c r="C189" s="34"/>
      <c r="D189" s="34"/>
      <c r="E189" s="34"/>
      <c r="F189" s="34"/>
      <c r="G189" s="34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</row>
    <row r="190" spans="2:18" ht="12.75">
      <c r="B190" s="34"/>
      <c r="C190" s="34"/>
      <c r="D190" s="34"/>
      <c r="E190" s="34"/>
      <c r="F190" s="34"/>
      <c r="G190" s="34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</row>
    <row r="191" spans="2:18" ht="12.75">
      <c r="B191" s="34"/>
      <c r="C191" s="34"/>
      <c r="D191" s="34"/>
      <c r="E191" s="34"/>
      <c r="F191" s="34"/>
      <c r="G191" s="34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</row>
    <row r="192" spans="2:18" ht="12.75">
      <c r="B192" s="34"/>
      <c r="C192" s="34"/>
      <c r="D192" s="34"/>
      <c r="E192" s="34"/>
      <c r="F192" s="34"/>
      <c r="G192" s="34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</row>
    <row r="193" spans="2:18" ht="12.75">
      <c r="B193" s="34"/>
      <c r="C193" s="34"/>
      <c r="D193" s="34"/>
      <c r="E193" s="34"/>
      <c r="F193" s="34"/>
      <c r="G193" s="34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</row>
    <row r="194" spans="2:18" ht="12.75">
      <c r="B194" s="34"/>
      <c r="C194" s="34"/>
      <c r="D194" s="34"/>
      <c r="E194" s="34"/>
      <c r="F194" s="34"/>
      <c r="G194" s="34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</row>
    <row r="195" spans="2:18" ht="12.75">
      <c r="B195" s="34"/>
      <c r="C195" s="34"/>
      <c r="D195" s="34"/>
      <c r="E195" s="34"/>
      <c r="F195" s="34"/>
      <c r="G195" s="34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</row>
    <row r="196" spans="2:18" ht="12.75">
      <c r="B196" s="34"/>
      <c r="C196" s="34"/>
      <c r="D196" s="34"/>
      <c r="E196" s="34"/>
      <c r="F196" s="34"/>
      <c r="G196" s="34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</row>
    <row r="197" spans="2:18" ht="12.75">
      <c r="B197" s="34"/>
      <c r="C197" s="34"/>
      <c r="D197" s="34"/>
      <c r="E197" s="34"/>
      <c r="F197" s="34"/>
      <c r="G197" s="34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</row>
    <row r="198" spans="2:18" ht="12.75">
      <c r="B198" s="34"/>
      <c r="C198" s="34"/>
      <c r="D198" s="34"/>
      <c r="E198" s="34"/>
      <c r="F198" s="34"/>
      <c r="G198" s="34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2:18" ht="12.75">
      <c r="B199" s="34"/>
      <c r="C199" s="34"/>
      <c r="D199" s="34"/>
      <c r="E199" s="34"/>
      <c r="F199" s="34"/>
      <c r="G199" s="34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</row>
    <row r="200" spans="2:18" ht="12.75">
      <c r="B200" s="34"/>
      <c r="C200" s="34"/>
      <c r="D200" s="34"/>
      <c r="E200" s="34"/>
      <c r="F200" s="34"/>
      <c r="G200" s="34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</row>
    <row r="201" spans="2:11" ht="12.75">
      <c r="B201" s="34"/>
      <c r="C201" s="34"/>
      <c r="D201" s="34"/>
      <c r="E201" s="34"/>
      <c r="F201" s="34"/>
      <c r="G201" s="34"/>
      <c r="H201" s="28"/>
      <c r="I201" s="28"/>
      <c r="J201" s="29"/>
      <c r="K201" s="29"/>
    </row>
  </sheetData>
  <sheetProtection password="C760" sheet="1" objects="1" scenarios="1" pivotTables="0"/>
  <conditionalFormatting sqref="B201:G201">
    <cfRule type="expression" priority="2" dxfId="15" stopIfTrue="1">
      <formula>RIGHT($B201,1)="0"</formula>
    </cfRule>
    <cfRule type="expression" priority="3" dxfId="276" stopIfTrue="1">
      <formula>B201&lt;&gt;""</formula>
    </cfRule>
    <cfRule type="expression" priority="4" dxfId="0" stopIfTrue="1">
      <formula>$G201&lt;&gt;""</formula>
    </cfRule>
  </conditionalFormatting>
  <conditionalFormatting sqref="J2:R4">
    <cfRule type="expression" priority="5" dxfId="98" stopIfTrue="1">
      <formula>J$11&lt;&gt;""</formula>
    </cfRule>
  </conditionalFormatting>
  <conditionalFormatting sqref="B12:B200 D12:G200">
    <cfRule type="expression" priority="6" dxfId="15" stopIfTrue="1">
      <formula>RIGHT($B12,1)="0"</formula>
    </cfRule>
    <cfRule type="expression" priority="7" dxfId="105" stopIfTrue="1">
      <formula>B12&lt;&gt;""</formula>
    </cfRule>
    <cfRule type="expression" priority="8" dxfId="0" stopIfTrue="1">
      <formula>$G12&lt;&gt;""</formula>
    </cfRule>
  </conditionalFormatting>
  <conditionalFormatting sqref="C12:C200">
    <cfRule type="expression" priority="9" dxfId="12" stopIfTrue="1">
      <formula>RIGHT($B12,1)="0"</formula>
    </cfRule>
    <cfRule type="expression" priority="10" dxfId="105" stopIfTrue="1">
      <formula>C12&lt;&gt;""</formula>
    </cfRule>
    <cfRule type="expression" priority="11" dxfId="0" stopIfTrue="1">
      <formula>$G12&lt;&gt;""</formula>
    </cfRule>
  </conditionalFormatting>
  <conditionalFormatting sqref="H9:R11">
    <cfRule type="expression" priority="12" dxfId="210" stopIfTrue="1">
      <formula>H$11&lt;&gt;""</formula>
    </cfRule>
    <cfRule type="expression" priority="13" dxfId="28" stopIfTrue="1">
      <formula>H$11=""</formula>
    </cfRule>
  </conditionalFormatting>
  <conditionalFormatting sqref="H7:R8">
    <cfRule type="expression" priority="14" dxfId="89" stopIfTrue="1">
      <formula>H$11&lt;&gt;""</formula>
    </cfRule>
    <cfRule type="expression" priority="15" dxfId="28" stopIfTrue="1">
      <formula>H$11=""</formula>
    </cfRule>
  </conditionalFormatting>
  <conditionalFormatting sqref="H6:R6">
    <cfRule type="expression" priority="16" dxfId="87" stopIfTrue="1">
      <formula>H$11&lt;&gt;""</formula>
    </cfRule>
    <cfRule type="expression" priority="17" dxfId="28" stopIfTrue="1">
      <formula>H$11=""</formula>
    </cfRule>
  </conditionalFormatting>
  <conditionalFormatting sqref="M12:R200 H26:I200 K24:L200 J25:J200">
    <cfRule type="expression" priority="18" dxfId="15" stopIfTrue="1">
      <formula>AND(RIGHT($B12,1)="0",H$11&lt;&gt;"")</formula>
    </cfRule>
    <cfRule type="expression" priority="19" dxfId="277" stopIfTrue="1">
      <formula>AND($G12&lt;&gt;"",H$11&lt;&gt;"")</formula>
    </cfRule>
    <cfRule type="expression" priority="20" dxfId="28" stopIfTrue="1">
      <formula>OR($G12="",H$11="")</formula>
    </cfRule>
  </conditionalFormatting>
  <conditionalFormatting sqref="H201:I201">
    <cfRule type="expression" priority="21" dxfId="278" stopIfTrue="1">
      <formula>RIGHT($B201,1)="0"</formula>
    </cfRule>
    <cfRule type="expression" priority="22" dxfId="279" stopIfTrue="1">
      <formula>H201&lt;&gt;""</formula>
    </cfRule>
    <cfRule type="expression" priority="23" dxfId="280" stopIfTrue="1">
      <formula>$I201&lt;&gt;""</formula>
    </cfRule>
  </conditionalFormatting>
  <conditionalFormatting sqref="J201">
    <cfRule type="expression" priority="24" dxfId="281" stopIfTrue="1">
      <formula>AND(RIGHT($B201,1)="0",J$10&lt;&gt;"",K$10="")</formula>
    </cfRule>
    <cfRule type="expression" priority="25" dxfId="282" stopIfTrue="1">
      <formula>AND(RIGHT($B201,1)="0",J$10&lt;&gt;"",K$10&lt;&gt;"")</formula>
    </cfRule>
    <cfRule type="expression" priority="26" dxfId="28" stopIfTrue="1">
      <formula>OR($I201="",J$10="")</formula>
    </cfRule>
  </conditionalFormatting>
  <conditionalFormatting sqref="K201">
    <cfRule type="expression" priority="27" dxfId="281" stopIfTrue="1">
      <formula>AND(RIGHT($B201,1)="0",K$10&lt;&gt;"",#REF!="")</formula>
    </cfRule>
    <cfRule type="expression" priority="28" dxfId="282" stopIfTrue="1">
      <formula>AND(RIGHT($B201,1)="0",K$10&lt;&gt;"",#REF!&lt;&gt;"")</formula>
    </cfRule>
    <cfRule type="expression" priority="29" dxfId="28" stopIfTrue="1">
      <formula>OR($I201="",K$10="")</formula>
    </cfRule>
  </conditionalFormatting>
  <conditionalFormatting sqref="B11:G11 B10 C9:G10">
    <cfRule type="expression" priority="30" dxfId="210" stopIfTrue="1">
      <formula>TRUE</formula>
    </cfRule>
  </conditionalFormatting>
  <conditionalFormatting sqref="B9">
    <cfRule type="expression" priority="31" dxfId="209" stopIfTrue="1">
      <formula>TRUE</formula>
    </cfRule>
  </conditionalFormatting>
  <conditionalFormatting sqref="H12:I23">
    <cfRule type="expression" priority="1" dxfId="283" stopIfTrue="1">
      <formula>AND($G12&lt;&gt;"",H$11&lt;&gt;"")</formula>
    </cfRule>
  </conditionalFormatting>
  <printOptions/>
  <pageMargins left="0.3937007874015748" right="0" top="0.5905511811023623" bottom="0.1968503937007874" header="0" footer="0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4"/>
  <sheetViews>
    <sheetView showGridLines="0" showRowColHeader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" sqref="D3"/>
    </sheetView>
  </sheetViews>
  <sheetFormatPr defaultColWidth="9.140625" defaultRowHeight="12.75"/>
  <cols>
    <col min="1" max="1" width="8.28125" style="48" bestFit="1" customWidth="1"/>
    <col min="2" max="2" width="7.140625" style="48" bestFit="1" customWidth="1"/>
    <col min="3" max="3" width="15.140625" style="48" bestFit="1" customWidth="1"/>
    <col min="4" max="4" width="4.140625" style="48" bestFit="1" customWidth="1"/>
    <col min="5" max="5" width="61.57421875" style="48" customWidth="1"/>
    <col min="6" max="6" width="9.28125" style="48" bestFit="1" customWidth="1"/>
    <col min="7" max="7" width="49.421875" style="48" bestFit="1" customWidth="1"/>
    <col min="8" max="8" width="2.7109375" style="48" bestFit="1" customWidth="1"/>
    <col min="9" max="9" width="11.28125" style="48" customWidth="1"/>
    <col min="10" max="10" width="8.00390625" style="48" customWidth="1"/>
    <col min="11" max="11" width="8.140625" style="48" customWidth="1"/>
    <col min="12" max="13" width="8.7109375" style="48" bestFit="1" customWidth="1"/>
    <col min="14" max="14" width="8.57421875" style="48" bestFit="1" customWidth="1"/>
    <col min="15" max="16384" width="9.140625" style="48" customWidth="1"/>
  </cols>
  <sheetData>
    <row r="1" spans="1:14" ht="13.5">
      <c r="A1" s="173" t="s">
        <v>603</v>
      </c>
      <c r="B1" s="173" t="s">
        <v>604</v>
      </c>
      <c r="C1" s="173" t="s">
        <v>590</v>
      </c>
      <c r="D1" s="173" t="s">
        <v>591</v>
      </c>
      <c r="E1" s="173" t="s">
        <v>592</v>
      </c>
      <c r="F1" s="173" t="s">
        <v>594</v>
      </c>
      <c r="G1" s="173" t="s">
        <v>605</v>
      </c>
      <c r="H1" s="173" t="s">
        <v>606</v>
      </c>
      <c r="I1" s="173" t="s">
        <v>607</v>
      </c>
      <c r="J1" s="173" t="s">
        <v>608</v>
      </c>
      <c r="K1" s="173" t="s">
        <v>609</v>
      </c>
      <c r="L1" s="173" t="s">
        <v>610</v>
      </c>
      <c r="M1" s="173" t="s">
        <v>611</v>
      </c>
      <c r="N1" s="173" t="s">
        <v>612</v>
      </c>
    </row>
    <row r="2" spans="1:14" ht="13.5">
      <c r="A2" s="174" t="s">
        <v>615</v>
      </c>
      <c r="B2" s="174" t="s">
        <v>726</v>
      </c>
      <c r="C2" s="174" t="s">
        <v>620</v>
      </c>
      <c r="D2" s="175">
        <v>4313</v>
      </c>
      <c r="E2" s="174" t="s">
        <v>621</v>
      </c>
      <c r="F2" s="174" t="s">
        <v>613</v>
      </c>
      <c r="G2" s="174" t="s">
        <v>789</v>
      </c>
      <c r="H2" s="174" t="s">
        <v>614</v>
      </c>
      <c r="I2" s="175">
        <v>813</v>
      </c>
      <c r="J2" s="175">
        <v>1024</v>
      </c>
      <c r="K2" s="175">
        <v>1</v>
      </c>
      <c r="L2" s="175">
        <v>1</v>
      </c>
      <c r="M2" s="175">
        <v>4</v>
      </c>
      <c r="N2" s="175">
        <v>16</v>
      </c>
    </row>
    <row r="3" spans="1:14" ht="13.5">
      <c r="A3" s="174" t="s">
        <v>615</v>
      </c>
      <c r="B3" s="174" t="s">
        <v>726</v>
      </c>
      <c r="C3" s="174" t="s">
        <v>620</v>
      </c>
      <c r="D3" s="175">
        <v>4313</v>
      </c>
      <c r="E3" s="174" t="s">
        <v>621</v>
      </c>
      <c r="F3" s="174" t="s">
        <v>613</v>
      </c>
      <c r="G3" s="174" t="s">
        <v>790</v>
      </c>
      <c r="H3" s="174" t="s">
        <v>614</v>
      </c>
      <c r="I3" s="175">
        <v>813</v>
      </c>
      <c r="J3" s="175">
        <v>1024</v>
      </c>
      <c r="K3" s="175">
        <v>1</v>
      </c>
      <c r="L3" s="175">
        <v>1</v>
      </c>
      <c r="M3" s="175">
        <v>4</v>
      </c>
      <c r="N3" s="175">
        <v>16</v>
      </c>
    </row>
    <row r="4" spans="1:14" ht="13.5">
      <c r="A4" s="174" t="s">
        <v>615</v>
      </c>
      <c r="B4" s="174" t="s">
        <v>726</v>
      </c>
      <c r="C4" s="174" t="s">
        <v>620</v>
      </c>
      <c r="D4" s="175">
        <v>4313</v>
      </c>
      <c r="E4" s="174" t="s">
        <v>621</v>
      </c>
      <c r="F4" s="174" t="s">
        <v>613</v>
      </c>
      <c r="G4" s="174" t="s">
        <v>732</v>
      </c>
      <c r="H4" s="174" t="s">
        <v>614</v>
      </c>
      <c r="I4" s="175">
        <v>813</v>
      </c>
      <c r="J4" s="175">
        <v>1024</v>
      </c>
      <c r="K4" s="175">
        <v>1</v>
      </c>
      <c r="L4" s="175">
        <v>1</v>
      </c>
      <c r="M4" s="175">
        <v>4</v>
      </c>
      <c r="N4" s="175">
        <v>16</v>
      </c>
    </row>
    <row r="5" spans="1:14" ht="13.5">
      <c r="A5" s="174" t="s">
        <v>615</v>
      </c>
      <c r="B5" s="174" t="s">
        <v>726</v>
      </c>
      <c r="C5" s="174" t="s">
        <v>620</v>
      </c>
      <c r="D5" s="175">
        <v>4313</v>
      </c>
      <c r="E5" s="174" t="s">
        <v>621</v>
      </c>
      <c r="F5" s="174" t="s">
        <v>613</v>
      </c>
      <c r="G5" s="174" t="s">
        <v>791</v>
      </c>
      <c r="H5" s="174" t="s">
        <v>614</v>
      </c>
      <c r="I5" s="175">
        <v>813</v>
      </c>
      <c r="J5" s="175">
        <v>1024</v>
      </c>
      <c r="K5" s="175">
        <v>1</v>
      </c>
      <c r="L5" s="175">
        <v>1</v>
      </c>
      <c r="M5" s="175">
        <v>4</v>
      </c>
      <c r="N5" s="175">
        <v>16</v>
      </c>
    </row>
    <row r="6" spans="1:14" ht="13.5">
      <c r="A6" s="174" t="s">
        <v>615</v>
      </c>
      <c r="B6" s="174" t="s">
        <v>726</v>
      </c>
      <c r="C6" s="174" t="s">
        <v>620</v>
      </c>
      <c r="D6" s="175">
        <v>4413</v>
      </c>
      <c r="E6" s="174" t="s">
        <v>623</v>
      </c>
      <c r="F6" s="174" t="s">
        <v>613</v>
      </c>
      <c r="G6" s="174" t="s">
        <v>792</v>
      </c>
      <c r="H6" s="174" t="s">
        <v>614</v>
      </c>
      <c r="I6" s="175">
        <v>817</v>
      </c>
      <c r="J6" s="175">
        <v>1222</v>
      </c>
      <c r="K6" s="175">
        <v>1</v>
      </c>
      <c r="L6" s="175">
        <v>1</v>
      </c>
      <c r="M6" s="175">
        <v>4</v>
      </c>
      <c r="N6" s="175">
        <v>16</v>
      </c>
    </row>
    <row r="7" spans="1:14" ht="13.5">
      <c r="A7" s="174" t="s">
        <v>615</v>
      </c>
      <c r="B7" s="174" t="s">
        <v>726</v>
      </c>
      <c r="C7" s="174" t="s">
        <v>620</v>
      </c>
      <c r="D7" s="175">
        <v>4413</v>
      </c>
      <c r="E7" s="174" t="s">
        <v>623</v>
      </c>
      <c r="F7" s="174" t="s">
        <v>613</v>
      </c>
      <c r="G7" s="174" t="s">
        <v>734</v>
      </c>
      <c r="H7" s="174" t="s">
        <v>614</v>
      </c>
      <c r="I7" s="175">
        <v>817</v>
      </c>
      <c r="J7" s="175">
        <v>1222</v>
      </c>
      <c r="K7" s="175">
        <v>1</v>
      </c>
      <c r="L7" s="175">
        <v>1</v>
      </c>
      <c r="M7" s="175">
        <v>4</v>
      </c>
      <c r="N7" s="175">
        <v>16</v>
      </c>
    </row>
    <row r="8" spans="1:14" ht="13.5">
      <c r="A8" s="174" t="s">
        <v>615</v>
      </c>
      <c r="B8" s="174" t="s">
        <v>726</v>
      </c>
      <c r="C8" s="174" t="s">
        <v>620</v>
      </c>
      <c r="D8" s="175">
        <v>4413</v>
      </c>
      <c r="E8" s="174" t="s">
        <v>623</v>
      </c>
      <c r="F8" s="174" t="s">
        <v>613</v>
      </c>
      <c r="G8" s="174" t="s">
        <v>733</v>
      </c>
      <c r="H8" s="174" t="s">
        <v>614</v>
      </c>
      <c r="I8" s="175">
        <v>817</v>
      </c>
      <c r="J8" s="175">
        <v>1222</v>
      </c>
      <c r="K8" s="175">
        <v>1</v>
      </c>
      <c r="L8" s="175">
        <v>1</v>
      </c>
      <c r="M8" s="175">
        <v>4</v>
      </c>
      <c r="N8" s="175">
        <v>16</v>
      </c>
    </row>
    <row r="9" spans="1:14" ht="13.5">
      <c r="A9" s="174" t="s">
        <v>615</v>
      </c>
      <c r="B9" s="174" t="s">
        <v>726</v>
      </c>
      <c r="C9" s="174" t="s">
        <v>620</v>
      </c>
      <c r="D9" s="175">
        <v>4413</v>
      </c>
      <c r="E9" s="174" t="s">
        <v>623</v>
      </c>
      <c r="F9" s="174" t="s">
        <v>613</v>
      </c>
      <c r="G9" s="174" t="s">
        <v>793</v>
      </c>
      <c r="H9" s="174" t="s">
        <v>614</v>
      </c>
      <c r="I9" s="175">
        <v>817</v>
      </c>
      <c r="J9" s="175">
        <v>1222</v>
      </c>
      <c r="K9" s="175">
        <v>1</v>
      </c>
      <c r="L9" s="175">
        <v>1</v>
      </c>
      <c r="M9" s="175">
        <v>4</v>
      </c>
      <c r="N9" s="175">
        <v>16</v>
      </c>
    </row>
    <row r="10" spans="1:14" ht="13.5">
      <c r="A10" s="174" t="s">
        <v>615</v>
      </c>
      <c r="B10" s="174" t="s">
        <v>726</v>
      </c>
      <c r="C10" s="174" t="s">
        <v>620</v>
      </c>
      <c r="D10" s="175">
        <v>4413</v>
      </c>
      <c r="E10" s="174" t="s">
        <v>623</v>
      </c>
      <c r="F10" s="174" t="s">
        <v>613</v>
      </c>
      <c r="G10" s="174" t="s">
        <v>790</v>
      </c>
      <c r="H10" s="174" t="s">
        <v>614</v>
      </c>
      <c r="I10" s="175">
        <v>817</v>
      </c>
      <c r="J10" s="175">
        <v>1222</v>
      </c>
      <c r="K10" s="175">
        <v>1</v>
      </c>
      <c r="L10" s="175">
        <v>1</v>
      </c>
      <c r="M10" s="175">
        <v>4</v>
      </c>
      <c r="N10" s="175">
        <v>16</v>
      </c>
    </row>
    <row r="11" spans="1:14" ht="13.5">
      <c r="A11" s="174" t="s">
        <v>615</v>
      </c>
      <c r="B11" s="174" t="s">
        <v>726</v>
      </c>
      <c r="C11" s="174" t="s">
        <v>620</v>
      </c>
      <c r="D11" s="175">
        <v>4713</v>
      </c>
      <c r="E11" s="174" t="s">
        <v>622</v>
      </c>
      <c r="F11" s="174" t="s">
        <v>613</v>
      </c>
      <c r="G11" s="174" t="s">
        <v>794</v>
      </c>
      <c r="H11" s="174" t="s">
        <v>614</v>
      </c>
      <c r="I11" s="175">
        <v>826</v>
      </c>
      <c r="J11" s="175">
        <v>1184</v>
      </c>
      <c r="K11" s="175">
        <v>1</v>
      </c>
      <c r="L11" s="175">
        <v>1</v>
      </c>
      <c r="M11" s="175">
        <v>4</v>
      </c>
      <c r="N11" s="175">
        <v>16</v>
      </c>
    </row>
    <row r="12" spans="1:14" ht="13.5">
      <c r="A12" s="174" t="s">
        <v>615</v>
      </c>
      <c r="B12" s="174" t="s">
        <v>726</v>
      </c>
      <c r="C12" s="174" t="s">
        <v>616</v>
      </c>
      <c r="D12" s="175">
        <v>4851</v>
      </c>
      <c r="E12" s="174" t="s">
        <v>795</v>
      </c>
      <c r="F12" s="174" t="s">
        <v>613</v>
      </c>
      <c r="G12" s="174" t="s">
        <v>617</v>
      </c>
      <c r="H12" s="174" t="s">
        <v>614</v>
      </c>
      <c r="I12" s="175">
        <v>807</v>
      </c>
      <c r="J12" s="175">
        <v>1012</v>
      </c>
      <c r="K12" s="175">
        <v>1</v>
      </c>
      <c r="L12" s="175">
        <v>1</v>
      </c>
      <c r="M12" s="175">
        <v>4</v>
      </c>
      <c r="N12" s="175">
        <v>14</v>
      </c>
    </row>
    <row r="13" spans="1:14" ht="13.5">
      <c r="A13" s="174" t="s">
        <v>615</v>
      </c>
      <c r="B13" s="174" t="s">
        <v>726</v>
      </c>
      <c r="C13" s="174" t="s">
        <v>616</v>
      </c>
      <c r="D13" s="175">
        <v>4851</v>
      </c>
      <c r="E13" s="174" t="s">
        <v>795</v>
      </c>
      <c r="F13" s="174" t="s">
        <v>613</v>
      </c>
      <c r="G13" s="174" t="s">
        <v>730</v>
      </c>
      <c r="H13" s="174" t="s">
        <v>614</v>
      </c>
      <c r="I13" s="175">
        <v>807</v>
      </c>
      <c r="J13" s="175">
        <v>1012</v>
      </c>
      <c r="K13" s="175">
        <v>1</v>
      </c>
      <c r="L13" s="175">
        <v>1</v>
      </c>
      <c r="M13" s="175">
        <v>4</v>
      </c>
      <c r="N13" s="175">
        <v>14</v>
      </c>
    </row>
    <row r="14" spans="1:14" ht="13.5">
      <c r="A14" s="174" t="s">
        <v>615</v>
      </c>
      <c r="B14" s="174" t="s">
        <v>726</v>
      </c>
      <c r="C14" s="174" t="s">
        <v>616</v>
      </c>
      <c r="D14" s="175">
        <v>4853</v>
      </c>
      <c r="E14" s="174" t="s">
        <v>722</v>
      </c>
      <c r="F14" s="174" t="s">
        <v>613</v>
      </c>
      <c r="G14" s="174" t="s">
        <v>787</v>
      </c>
      <c r="H14" s="174" t="s">
        <v>614</v>
      </c>
      <c r="I14" s="175">
        <v>808</v>
      </c>
      <c r="J14" s="175">
        <v>1105</v>
      </c>
      <c r="K14" s="175">
        <v>1</v>
      </c>
      <c r="L14" s="175">
        <v>1</v>
      </c>
      <c r="M14" s="175">
        <v>4</v>
      </c>
      <c r="N14" s="175">
        <v>14</v>
      </c>
    </row>
    <row r="15" spans="1:14" ht="13.5">
      <c r="A15" s="174" t="s">
        <v>615</v>
      </c>
      <c r="B15" s="174" t="s">
        <v>726</v>
      </c>
      <c r="C15" s="174" t="s">
        <v>616</v>
      </c>
      <c r="D15" s="175">
        <v>4853</v>
      </c>
      <c r="E15" s="174" t="s">
        <v>722</v>
      </c>
      <c r="F15" s="174" t="s">
        <v>613</v>
      </c>
      <c r="G15" s="174" t="s">
        <v>731</v>
      </c>
      <c r="H15" s="174" t="s">
        <v>614</v>
      </c>
      <c r="I15" s="175">
        <v>808</v>
      </c>
      <c r="J15" s="175">
        <v>1105</v>
      </c>
      <c r="K15" s="175">
        <v>1</v>
      </c>
      <c r="L15" s="175">
        <v>1</v>
      </c>
      <c r="M15" s="175">
        <v>4</v>
      </c>
      <c r="N15" s="175">
        <v>14</v>
      </c>
    </row>
    <row r="16" spans="1:14" ht="13.5">
      <c r="A16" s="174" t="s">
        <v>615</v>
      </c>
      <c r="B16" s="174" t="s">
        <v>726</v>
      </c>
      <c r="C16" s="174" t="s">
        <v>616</v>
      </c>
      <c r="D16" s="175">
        <v>4853</v>
      </c>
      <c r="E16" s="174" t="s">
        <v>722</v>
      </c>
      <c r="F16" s="174" t="s">
        <v>613</v>
      </c>
      <c r="G16" s="174" t="s">
        <v>730</v>
      </c>
      <c r="H16" s="174" t="s">
        <v>614</v>
      </c>
      <c r="I16" s="175">
        <v>808</v>
      </c>
      <c r="J16" s="175">
        <v>1105</v>
      </c>
      <c r="K16" s="175">
        <v>1</v>
      </c>
      <c r="L16" s="175">
        <v>1</v>
      </c>
      <c r="M16" s="175">
        <v>4</v>
      </c>
      <c r="N16" s="175">
        <v>14</v>
      </c>
    </row>
    <row r="17" spans="1:14" ht="13.5">
      <c r="A17" s="174" t="s">
        <v>615</v>
      </c>
      <c r="B17" s="174" t="s">
        <v>726</v>
      </c>
      <c r="C17" s="174" t="s">
        <v>616</v>
      </c>
      <c r="D17" s="175">
        <v>4853</v>
      </c>
      <c r="E17" s="174" t="s">
        <v>722</v>
      </c>
      <c r="F17" s="174" t="s">
        <v>613</v>
      </c>
      <c r="G17" s="174" t="s">
        <v>617</v>
      </c>
      <c r="H17" s="174" t="s">
        <v>614</v>
      </c>
      <c r="I17" s="175">
        <v>808</v>
      </c>
      <c r="J17" s="175">
        <v>1105</v>
      </c>
      <c r="K17" s="175">
        <v>1</v>
      </c>
      <c r="L17" s="175">
        <v>1</v>
      </c>
      <c r="M17" s="175">
        <v>4</v>
      </c>
      <c r="N17" s="175">
        <v>14</v>
      </c>
    </row>
    <row r="18" spans="1:14" ht="13.5">
      <c r="A18" s="174" t="s">
        <v>615</v>
      </c>
      <c r="B18" s="174" t="s">
        <v>726</v>
      </c>
      <c r="C18" s="174" t="s">
        <v>616</v>
      </c>
      <c r="D18" s="175">
        <v>4853</v>
      </c>
      <c r="E18" s="174" t="s">
        <v>722</v>
      </c>
      <c r="F18" s="174" t="s">
        <v>613</v>
      </c>
      <c r="G18" s="174" t="s">
        <v>788</v>
      </c>
      <c r="H18" s="174" t="s">
        <v>614</v>
      </c>
      <c r="I18" s="175">
        <v>808</v>
      </c>
      <c r="J18" s="175">
        <v>1105</v>
      </c>
      <c r="K18" s="175">
        <v>1</v>
      </c>
      <c r="L18" s="175">
        <v>1</v>
      </c>
      <c r="M18" s="175">
        <v>4</v>
      </c>
      <c r="N18" s="175">
        <v>14</v>
      </c>
    </row>
    <row r="19" spans="1:14" ht="13.5">
      <c r="A19" s="174" t="s">
        <v>615</v>
      </c>
      <c r="B19" s="174" t="s">
        <v>726</v>
      </c>
      <c r="C19" s="174" t="s">
        <v>616</v>
      </c>
      <c r="D19" s="175">
        <v>4857</v>
      </c>
      <c r="E19" s="174" t="s">
        <v>796</v>
      </c>
      <c r="F19" s="174" t="s">
        <v>613</v>
      </c>
      <c r="G19" s="174" t="s">
        <v>788</v>
      </c>
      <c r="H19" s="174" t="s">
        <v>614</v>
      </c>
      <c r="I19" s="175">
        <v>809</v>
      </c>
      <c r="J19" s="175">
        <v>1105</v>
      </c>
      <c r="K19" s="175">
        <v>1</v>
      </c>
      <c r="L19" s="175">
        <v>1</v>
      </c>
      <c r="M19" s="175">
        <v>4</v>
      </c>
      <c r="N19" s="175">
        <v>14</v>
      </c>
    </row>
    <row r="20" spans="1:14" ht="13.5">
      <c r="A20" s="174" t="s">
        <v>615</v>
      </c>
      <c r="B20" s="174" t="s">
        <v>726</v>
      </c>
      <c r="C20" s="174" t="s">
        <v>616</v>
      </c>
      <c r="D20" s="175">
        <v>4857</v>
      </c>
      <c r="E20" s="174" t="s">
        <v>796</v>
      </c>
      <c r="F20" s="174" t="s">
        <v>613</v>
      </c>
      <c r="G20" s="174" t="s">
        <v>791</v>
      </c>
      <c r="H20" s="174" t="s">
        <v>614</v>
      </c>
      <c r="I20" s="175">
        <v>809</v>
      </c>
      <c r="J20" s="175">
        <v>1024</v>
      </c>
      <c r="K20" s="175">
        <v>1</v>
      </c>
      <c r="L20" s="175">
        <v>1</v>
      </c>
      <c r="M20" s="175">
        <v>4</v>
      </c>
      <c r="N20" s="175">
        <v>14</v>
      </c>
    </row>
    <row r="21" spans="1:14" ht="13.5">
      <c r="A21" s="174" t="s">
        <v>615</v>
      </c>
      <c r="B21" s="174" t="s">
        <v>726</v>
      </c>
      <c r="C21" s="174" t="s">
        <v>616</v>
      </c>
      <c r="D21" s="175">
        <v>4857</v>
      </c>
      <c r="E21" s="174" t="s">
        <v>796</v>
      </c>
      <c r="F21" s="174" t="s">
        <v>613</v>
      </c>
      <c r="G21" s="174" t="s">
        <v>732</v>
      </c>
      <c r="H21" s="174" t="s">
        <v>614</v>
      </c>
      <c r="I21" s="175">
        <v>809</v>
      </c>
      <c r="J21" s="175">
        <v>1024</v>
      </c>
      <c r="K21" s="175">
        <v>1</v>
      </c>
      <c r="L21" s="175">
        <v>1</v>
      </c>
      <c r="M21" s="175">
        <v>4</v>
      </c>
      <c r="N21" s="175">
        <v>14</v>
      </c>
    </row>
    <row r="22" spans="1:14" ht="13.5">
      <c r="A22" s="174" t="s">
        <v>615</v>
      </c>
      <c r="B22" s="174" t="s">
        <v>726</v>
      </c>
      <c r="C22" s="174" t="s">
        <v>616</v>
      </c>
      <c r="D22" s="175">
        <v>4857</v>
      </c>
      <c r="E22" s="174" t="s">
        <v>796</v>
      </c>
      <c r="F22" s="174" t="s">
        <v>613</v>
      </c>
      <c r="G22" s="174" t="s">
        <v>790</v>
      </c>
      <c r="H22" s="174" t="s">
        <v>614</v>
      </c>
      <c r="I22" s="175">
        <v>809</v>
      </c>
      <c r="J22" s="175">
        <v>1024</v>
      </c>
      <c r="K22" s="175">
        <v>1</v>
      </c>
      <c r="L22" s="175">
        <v>1</v>
      </c>
      <c r="M22" s="175">
        <v>4</v>
      </c>
      <c r="N22" s="175">
        <v>14</v>
      </c>
    </row>
    <row r="23" spans="1:14" ht="13.5">
      <c r="A23" s="174" t="s">
        <v>615</v>
      </c>
      <c r="B23" s="174" t="s">
        <v>726</v>
      </c>
      <c r="C23" s="174" t="s">
        <v>616</v>
      </c>
      <c r="D23" s="175">
        <v>4857</v>
      </c>
      <c r="E23" s="174" t="s">
        <v>796</v>
      </c>
      <c r="F23" s="174" t="s">
        <v>613</v>
      </c>
      <c r="G23" s="174" t="s">
        <v>789</v>
      </c>
      <c r="H23" s="174" t="s">
        <v>614</v>
      </c>
      <c r="I23" s="175">
        <v>809</v>
      </c>
      <c r="J23" s="175">
        <v>1024</v>
      </c>
      <c r="K23" s="175">
        <v>1</v>
      </c>
      <c r="L23" s="175">
        <v>1</v>
      </c>
      <c r="M23" s="175">
        <v>4</v>
      </c>
      <c r="N23" s="175">
        <v>14</v>
      </c>
    </row>
    <row r="24" spans="1:14" ht="13.5">
      <c r="A24" s="174" t="s">
        <v>615</v>
      </c>
      <c r="B24" s="174" t="s">
        <v>726</v>
      </c>
      <c r="C24" s="174" t="s">
        <v>616</v>
      </c>
      <c r="D24" s="175">
        <v>4857</v>
      </c>
      <c r="E24" s="174" t="s">
        <v>796</v>
      </c>
      <c r="F24" s="174" t="s">
        <v>613</v>
      </c>
      <c r="G24" s="174" t="s">
        <v>617</v>
      </c>
      <c r="H24" s="174" t="s">
        <v>614</v>
      </c>
      <c r="I24" s="175">
        <v>809</v>
      </c>
      <c r="J24" s="175">
        <v>1105</v>
      </c>
      <c r="K24" s="175">
        <v>1</v>
      </c>
      <c r="L24" s="175">
        <v>1</v>
      </c>
      <c r="M24" s="175">
        <v>4</v>
      </c>
      <c r="N24" s="175">
        <v>14</v>
      </c>
    </row>
    <row r="25" spans="1:14" ht="13.5">
      <c r="A25" s="174" t="s">
        <v>615</v>
      </c>
      <c r="B25" s="174" t="s">
        <v>726</v>
      </c>
      <c r="C25" s="174" t="s">
        <v>616</v>
      </c>
      <c r="D25" s="175">
        <v>4857</v>
      </c>
      <c r="E25" s="174" t="s">
        <v>796</v>
      </c>
      <c r="F25" s="174" t="s">
        <v>613</v>
      </c>
      <c r="G25" s="174" t="s">
        <v>730</v>
      </c>
      <c r="H25" s="174" t="s">
        <v>614</v>
      </c>
      <c r="I25" s="175">
        <v>809</v>
      </c>
      <c r="J25" s="175">
        <v>1105</v>
      </c>
      <c r="K25" s="175">
        <v>1</v>
      </c>
      <c r="L25" s="175">
        <v>1</v>
      </c>
      <c r="M25" s="175">
        <v>4</v>
      </c>
      <c r="N25" s="175">
        <v>14</v>
      </c>
    </row>
    <row r="26" spans="1:14" ht="13.5">
      <c r="A26" s="174" t="s">
        <v>615</v>
      </c>
      <c r="B26" s="174" t="s">
        <v>726</v>
      </c>
      <c r="C26" s="174" t="s">
        <v>616</v>
      </c>
      <c r="D26" s="175">
        <v>4857</v>
      </c>
      <c r="E26" s="174" t="s">
        <v>796</v>
      </c>
      <c r="F26" s="174" t="s">
        <v>613</v>
      </c>
      <c r="G26" s="174" t="s">
        <v>731</v>
      </c>
      <c r="H26" s="174" t="s">
        <v>614</v>
      </c>
      <c r="I26" s="175">
        <v>809</v>
      </c>
      <c r="J26" s="175">
        <v>1105</v>
      </c>
      <c r="K26" s="175">
        <v>1</v>
      </c>
      <c r="L26" s="175">
        <v>1</v>
      </c>
      <c r="M26" s="175">
        <v>4</v>
      </c>
      <c r="N26" s="175">
        <v>14</v>
      </c>
    </row>
    <row r="27" spans="1:14" ht="13.5">
      <c r="A27" s="174" t="s">
        <v>615</v>
      </c>
      <c r="B27" s="174" t="s">
        <v>726</v>
      </c>
      <c r="C27" s="174" t="s">
        <v>616</v>
      </c>
      <c r="D27" s="175">
        <v>4857</v>
      </c>
      <c r="E27" s="174" t="s">
        <v>796</v>
      </c>
      <c r="F27" s="174" t="s">
        <v>613</v>
      </c>
      <c r="G27" s="174" t="s">
        <v>787</v>
      </c>
      <c r="H27" s="174" t="s">
        <v>614</v>
      </c>
      <c r="I27" s="175">
        <v>809</v>
      </c>
      <c r="J27" s="175">
        <v>1105</v>
      </c>
      <c r="K27" s="175">
        <v>1</v>
      </c>
      <c r="L27" s="175">
        <v>1</v>
      </c>
      <c r="M27" s="175">
        <v>4</v>
      </c>
      <c r="N27" s="175">
        <v>14</v>
      </c>
    </row>
    <row r="28" spans="1:14" ht="13.5">
      <c r="A28" s="174" t="s">
        <v>615</v>
      </c>
      <c r="B28" s="174" t="s">
        <v>726</v>
      </c>
      <c r="C28" s="174" t="s">
        <v>616</v>
      </c>
      <c r="D28" s="175">
        <v>4859</v>
      </c>
      <c r="E28" s="174" t="s">
        <v>797</v>
      </c>
      <c r="F28" s="174" t="s">
        <v>613</v>
      </c>
      <c r="G28" s="174" t="s">
        <v>793</v>
      </c>
      <c r="H28" s="174" t="s">
        <v>614</v>
      </c>
      <c r="I28" s="175">
        <v>810</v>
      </c>
      <c r="J28" s="175">
        <v>1222</v>
      </c>
      <c r="K28" s="175">
        <v>1</v>
      </c>
      <c r="L28" s="175">
        <v>1</v>
      </c>
      <c r="M28" s="175">
        <v>4</v>
      </c>
      <c r="N28" s="175">
        <v>14</v>
      </c>
    </row>
    <row r="29" spans="1:14" ht="13.5">
      <c r="A29" s="174" t="s">
        <v>615</v>
      </c>
      <c r="B29" s="174" t="s">
        <v>726</v>
      </c>
      <c r="C29" s="174" t="s">
        <v>616</v>
      </c>
      <c r="D29" s="175">
        <v>4859</v>
      </c>
      <c r="E29" s="174" t="s">
        <v>797</v>
      </c>
      <c r="F29" s="174" t="s">
        <v>613</v>
      </c>
      <c r="G29" s="174" t="s">
        <v>790</v>
      </c>
      <c r="H29" s="174" t="s">
        <v>614</v>
      </c>
      <c r="I29" s="175">
        <v>810</v>
      </c>
      <c r="J29" s="175">
        <v>1024</v>
      </c>
      <c r="K29" s="175">
        <v>1</v>
      </c>
      <c r="L29" s="175">
        <v>1</v>
      </c>
      <c r="M29" s="175">
        <v>4</v>
      </c>
      <c r="N29" s="175">
        <v>14</v>
      </c>
    </row>
    <row r="30" spans="1:14" ht="13.5">
      <c r="A30" s="174" t="s">
        <v>615</v>
      </c>
      <c r="B30" s="174" t="s">
        <v>726</v>
      </c>
      <c r="C30" s="174" t="s">
        <v>616</v>
      </c>
      <c r="D30" s="175">
        <v>4859</v>
      </c>
      <c r="E30" s="174" t="s">
        <v>797</v>
      </c>
      <c r="F30" s="174" t="s">
        <v>613</v>
      </c>
      <c r="G30" s="174" t="s">
        <v>794</v>
      </c>
      <c r="H30" s="174" t="s">
        <v>614</v>
      </c>
      <c r="I30" s="175">
        <v>810</v>
      </c>
      <c r="J30" s="175">
        <v>1184</v>
      </c>
      <c r="K30" s="175">
        <v>1</v>
      </c>
      <c r="L30" s="175">
        <v>1</v>
      </c>
      <c r="M30" s="175">
        <v>4</v>
      </c>
      <c r="N30" s="175">
        <v>14</v>
      </c>
    </row>
    <row r="31" spans="1:14" ht="13.5">
      <c r="A31" s="174" t="s">
        <v>615</v>
      </c>
      <c r="B31" s="174" t="s">
        <v>726</v>
      </c>
      <c r="C31" s="174" t="s">
        <v>616</v>
      </c>
      <c r="D31" s="175">
        <v>4859</v>
      </c>
      <c r="E31" s="174" t="s">
        <v>797</v>
      </c>
      <c r="F31" s="174" t="s">
        <v>613</v>
      </c>
      <c r="G31" s="174" t="s">
        <v>788</v>
      </c>
      <c r="H31" s="174" t="s">
        <v>614</v>
      </c>
      <c r="I31" s="175">
        <v>810</v>
      </c>
      <c r="J31" s="175">
        <v>1105</v>
      </c>
      <c r="K31" s="175">
        <v>1</v>
      </c>
      <c r="L31" s="175">
        <v>1</v>
      </c>
      <c r="M31" s="175">
        <v>4</v>
      </c>
      <c r="N31" s="175">
        <v>14</v>
      </c>
    </row>
    <row r="32" spans="1:14" ht="13.5">
      <c r="A32" s="174" t="s">
        <v>615</v>
      </c>
      <c r="B32" s="174" t="s">
        <v>726</v>
      </c>
      <c r="C32" s="174" t="s">
        <v>616</v>
      </c>
      <c r="D32" s="175">
        <v>4859</v>
      </c>
      <c r="E32" s="174" t="s">
        <v>797</v>
      </c>
      <c r="F32" s="174" t="s">
        <v>613</v>
      </c>
      <c r="G32" s="174" t="s">
        <v>789</v>
      </c>
      <c r="H32" s="174" t="s">
        <v>614</v>
      </c>
      <c r="I32" s="175">
        <v>810</v>
      </c>
      <c r="J32" s="175">
        <v>1024</v>
      </c>
      <c r="K32" s="175">
        <v>1</v>
      </c>
      <c r="L32" s="175">
        <v>1</v>
      </c>
      <c r="M32" s="175">
        <v>4</v>
      </c>
      <c r="N32" s="175">
        <v>14</v>
      </c>
    </row>
    <row r="33" spans="1:14" ht="13.5">
      <c r="A33" s="174" t="s">
        <v>615</v>
      </c>
      <c r="B33" s="174" t="s">
        <v>726</v>
      </c>
      <c r="C33" s="174" t="s">
        <v>616</v>
      </c>
      <c r="D33" s="175">
        <v>4859</v>
      </c>
      <c r="E33" s="174" t="s">
        <v>797</v>
      </c>
      <c r="F33" s="174" t="s">
        <v>613</v>
      </c>
      <c r="G33" s="174" t="s">
        <v>617</v>
      </c>
      <c r="H33" s="174" t="s">
        <v>614</v>
      </c>
      <c r="I33" s="175">
        <v>810</v>
      </c>
      <c r="J33" s="175">
        <v>1105</v>
      </c>
      <c r="K33" s="175">
        <v>1</v>
      </c>
      <c r="L33" s="175">
        <v>1</v>
      </c>
      <c r="M33" s="175">
        <v>4</v>
      </c>
      <c r="N33" s="175">
        <v>14</v>
      </c>
    </row>
    <row r="34" spans="1:14" ht="13.5">
      <c r="A34" s="174" t="s">
        <v>615</v>
      </c>
      <c r="B34" s="174" t="s">
        <v>726</v>
      </c>
      <c r="C34" s="174" t="s">
        <v>616</v>
      </c>
      <c r="D34" s="175">
        <v>4859</v>
      </c>
      <c r="E34" s="174" t="s">
        <v>797</v>
      </c>
      <c r="F34" s="174" t="s">
        <v>613</v>
      </c>
      <c r="G34" s="174" t="s">
        <v>732</v>
      </c>
      <c r="H34" s="174" t="s">
        <v>614</v>
      </c>
      <c r="I34" s="175">
        <v>810</v>
      </c>
      <c r="J34" s="175">
        <v>1024</v>
      </c>
      <c r="K34" s="175">
        <v>1</v>
      </c>
      <c r="L34" s="175">
        <v>1</v>
      </c>
      <c r="M34" s="175">
        <v>4</v>
      </c>
      <c r="N34" s="175">
        <v>14</v>
      </c>
    </row>
    <row r="35" spans="1:14" ht="13.5">
      <c r="A35" s="174" t="s">
        <v>615</v>
      </c>
      <c r="B35" s="174" t="s">
        <v>726</v>
      </c>
      <c r="C35" s="174" t="s">
        <v>616</v>
      </c>
      <c r="D35" s="175">
        <v>4859</v>
      </c>
      <c r="E35" s="174" t="s">
        <v>797</v>
      </c>
      <c r="F35" s="174" t="s">
        <v>613</v>
      </c>
      <c r="G35" s="174" t="s">
        <v>792</v>
      </c>
      <c r="H35" s="174" t="s">
        <v>614</v>
      </c>
      <c r="I35" s="175">
        <v>810</v>
      </c>
      <c r="J35" s="175">
        <v>1222</v>
      </c>
      <c r="K35" s="175">
        <v>1</v>
      </c>
      <c r="L35" s="175">
        <v>1</v>
      </c>
      <c r="M35" s="175">
        <v>4</v>
      </c>
      <c r="N35" s="175">
        <v>14</v>
      </c>
    </row>
    <row r="36" spans="1:14" ht="13.5">
      <c r="A36" s="174" t="s">
        <v>615</v>
      </c>
      <c r="B36" s="174" t="s">
        <v>726</v>
      </c>
      <c r="C36" s="174" t="s">
        <v>616</v>
      </c>
      <c r="D36" s="175">
        <v>4859</v>
      </c>
      <c r="E36" s="174" t="s">
        <v>797</v>
      </c>
      <c r="F36" s="174" t="s">
        <v>613</v>
      </c>
      <c r="G36" s="174" t="s">
        <v>730</v>
      </c>
      <c r="H36" s="174" t="s">
        <v>614</v>
      </c>
      <c r="I36" s="175">
        <v>810</v>
      </c>
      <c r="J36" s="175">
        <v>1105</v>
      </c>
      <c r="K36" s="175">
        <v>1</v>
      </c>
      <c r="L36" s="175">
        <v>1</v>
      </c>
      <c r="M36" s="175">
        <v>4</v>
      </c>
      <c r="N36" s="175">
        <v>14</v>
      </c>
    </row>
    <row r="37" spans="1:14" ht="13.5">
      <c r="A37" s="174" t="s">
        <v>615</v>
      </c>
      <c r="B37" s="174" t="s">
        <v>726</v>
      </c>
      <c r="C37" s="174" t="s">
        <v>616</v>
      </c>
      <c r="D37" s="175">
        <v>4859</v>
      </c>
      <c r="E37" s="174" t="s">
        <v>797</v>
      </c>
      <c r="F37" s="174" t="s">
        <v>613</v>
      </c>
      <c r="G37" s="174" t="s">
        <v>787</v>
      </c>
      <c r="H37" s="174" t="s">
        <v>614</v>
      </c>
      <c r="I37" s="175">
        <v>810</v>
      </c>
      <c r="J37" s="175">
        <v>1105</v>
      </c>
      <c r="K37" s="175">
        <v>1</v>
      </c>
      <c r="L37" s="175">
        <v>1</v>
      </c>
      <c r="M37" s="175">
        <v>4</v>
      </c>
      <c r="N37" s="175">
        <v>14</v>
      </c>
    </row>
    <row r="38" spans="1:14" ht="13.5">
      <c r="A38" s="174" t="s">
        <v>615</v>
      </c>
      <c r="B38" s="174" t="s">
        <v>726</v>
      </c>
      <c r="C38" s="174" t="s">
        <v>616</v>
      </c>
      <c r="D38" s="175">
        <v>4859</v>
      </c>
      <c r="E38" s="174" t="s">
        <v>797</v>
      </c>
      <c r="F38" s="174" t="s">
        <v>613</v>
      </c>
      <c r="G38" s="174" t="s">
        <v>731</v>
      </c>
      <c r="H38" s="174" t="s">
        <v>614</v>
      </c>
      <c r="I38" s="175">
        <v>810</v>
      </c>
      <c r="J38" s="175">
        <v>1105</v>
      </c>
      <c r="K38" s="175">
        <v>1</v>
      </c>
      <c r="L38" s="175">
        <v>1</v>
      </c>
      <c r="M38" s="175">
        <v>4</v>
      </c>
      <c r="N38" s="175">
        <v>14</v>
      </c>
    </row>
    <row r="39" spans="1:14" ht="13.5">
      <c r="A39" s="174" t="s">
        <v>615</v>
      </c>
      <c r="B39" s="174" t="s">
        <v>726</v>
      </c>
      <c r="C39" s="174" t="s">
        <v>616</v>
      </c>
      <c r="D39" s="175">
        <v>4859</v>
      </c>
      <c r="E39" s="174" t="s">
        <v>797</v>
      </c>
      <c r="F39" s="174" t="s">
        <v>613</v>
      </c>
      <c r="G39" s="174" t="s">
        <v>733</v>
      </c>
      <c r="H39" s="174" t="s">
        <v>614</v>
      </c>
      <c r="I39" s="175">
        <v>810</v>
      </c>
      <c r="J39" s="175">
        <v>1222</v>
      </c>
      <c r="K39" s="175">
        <v>1</v>
      </c>
      <c r="L39" s="175">
        <v>1</v>
      </c>
      <c r="M39" s="175">
        <v>4</v>
      </c>
      <c r="N39" s="175">
        <v>14</v>
      </c>
    </row>
    <row r="40" spans="1:14" ht="13.5">
      <c r="A40" s="174" t="s">
        <v>615</v>
      </c>
      <c r="B40" s="174" t="s">
        <v>726</v>
      </c>
      <c r="C40" s="174" t="s">
        <v>616</v>
      </c>
      <c r="D40" s="175">
        <v>4859</v>
      </c>
      <c r="E40" s="174" t="s">
        <v>797</v>
      </c>
      <c r="F40" s="174" t="s">
        <v>613</v>
      </c>
      <c r="G40" s="174" t="s">
        <v>790</v>
      </c>
      <c r="H40" s="174" t="s">
        <v>614</v>
      </c>
      <c r="I40" s="175">
        <v>810</v>
      </c>
      <c r="J40" s="175">
        <v>1222</v>
      </c>
      <c r="K40" s="175">
        <v>1</v>
      </c>
      <c r="L40" s="175">
        <v>1</v>
      </c>
      <c r="M40" s="175">
        <v>4</v>
      </c>
      <c r="N40" s="175">
        <v>14</v>
      </c>
    </row>
    <row r="41" spans="1:14" ht="13.5">
      <c r="A41" s="174" t="s">
        <v>615</v>
      </c>
      <c r="B41" s="174" t="s">
        <v>726</v>
      </c>
      <c r="C41" s="174" t="s">
        <v>616</v>
      </c>
      <c r="D41" s="175">
        <v>4859</v>
      </c>
      <c r="E41" s="174" t="s">
        <v>797</v>
      </c>
      <c r="F41" s="174" t="s">
        <v>613</v>
      </c>
      <c r="G41" s="174" t="s">
        <v>734</v>
      </c>
      <c r="H41" s="174" t="s">
        <v>614</v>
      </c>
      <c r="I41" s="175">
        <v>810</v>
      </c>
      <c r="J41" s="175">
        <v>1222</v>
      </c>
      <c r="K41" s="175">
        <v>1</v>
      </c>
      <c r="L41" s="175">
        <v>1</v>
      </c>
      <c r="M41" s="175">
        <v>4</v>
      </c>
      <c r="N41" s="175">
        <v>14</v>
      </c>
    </row>
    <row r="42" spans="1:14" ht="13.5">
      <c r="A42" s="174" t="s">
        <v>615</v>
      </c>
      <c r="B42" s="174" t="s">
        <v>726</v>
      </c>
      <c r="C42" s="174" t="s">
        <v>616</v>
      </c>
      <c r="D42" s="175">
        <v>4859</v>
      </c>
      <c r="E42" s="174" t="s">
        <v>797</v>
      </c>
      <c r="F42" s="174" t="s">
        <v>613</v>
      </c>
      <c r="G42" s="174" t="s">
        <v>791</v>
      </c>
      <c r="H42" s="174" t="s">
        <v>614</v>
      </c>
      <c r="I42" s="175">
        <v>810</v>
      </c>
      <c r="J42" s="175">
        <v>1024</v>
      </c>
      <c r="K42" s="175">
        <v>1</v>
      </c>
      <c r="L42" s="175">
        <v>1</v>
      </c>
      <c r="M42" s="175">
        <v>4</v>
      </c>
      <c r="N42" s="175">
        <v>14</v>
      </c>
    </row>
    <row r="43" spans="1:14" ht="13.5">
      <c r="A43" s="174" t="s">
        <v>615</v>
      </c>
      <c r="B43" s="174" t="s">
        <v>533</v>
      </c>
      <c r="C43" s="174" t="s">
        <v>773</v>
      </c>
      <c r="D43" s="175">
        <v>5111</v>
      </c>
      <c r="E43" s="174" t="s">
        <v>696</v>
      </c>
      <c r="F43" s="174" t="s">
        <v>774</v>
      </c>
      <c r="G43" s="174" t="s">
        <v>798</v>
      </c>
      <c r="H43" s="174" t="s">
        <v>614</v>
      </c>
      <c r="I43" s="175">
        <v>475</v>
      </c>
      <c r="J43" s="175">
        <v>1111</v>
      </c>
      <c r="K43" s="175">
        <v>3</v>
      </c>
      <c r="L43" s="175">
        <v>1</v>
      </c>
      <c r="M43" s="175">
        <v>5</v>
      </c>
      <c r="N43" s="175">
        <v>20</v>
      </c>
    </row>
    <row r="44" spans="1:14" ht="13.5">
      <c r="A44" s="174" t="s">
        <v>615</v>
      </c>
      <c r="B44" s="174" t="s">
        <v>533</v>
      </c>
      <c r="C44" s="174" t="s">
        <v>773</v>
      </c>
      <c r="D44" s="175">
        <v>5111</v>
      </c>
      <c r="E44" s="174" t="s">
        <v>696</v>
      </c>
      <c r="F44" s="174" t="s">
        <v>774</v>
      </c>
      <c r="G44" s="174" t="s">
        <v>790</v>
      </c>
      <c r="H44" s="174" t="s">
        <v>614</v>
      </c>
      <c r="I44" s="175">
        <v>475</v>
      </c>
      <c r="J44" s="175">
        <v>1159</v>
      </c>
      <c r="K44" s="175">
        <v>3</v>
      </c>
      <c r="L44" s="175">
        <v>1</v>
      </c>
      <c r="M44" s="175">
        <v>5</v>
      </c>
      <c r="N44" s="175">
        <v>20</v>
      </c>
    </row>
    <row r="45" spans="1:14" ht="13.5">
      <c r="A45" s="174" t="s">
        <v>615</v>
      </c>
      <c r="B45" s="174" t="s">
        <v>533</v>
      </c>
      <c r="C45" s="174" t="s">
        <v>773</v>
      </c>
      <c r="D45" s="175">
        <v>5111</v>
      </c>
      <c r="E45" s="174" t="s">
        <v>696</v>
      </c>
      <c r="F45" s="174" t="s">
        <v>774</v>
      </c>
      <c r="G45" s="174" t="s">
        <v>733</v>
      </c>
      <c r="H45" s="174" t="s">
        <v>614</v>
      </c>
      <c r="I45" s="175">
        <v>475</v>
      </c>
      <c r="J45" s="175">
        <v>1194</v>
      </c>
      <c r="K45" s="175">
        <v>3</v>
      </c>
      <c r="L45" s="175">
        <v>1</v>
      </c>
      <c r="M45" s="175">
        <v>5</v>
      </c>
      <c r="N45" s="175">
        <v>20</v>
      </c>
    </row>
    <row r="46" spans="1:14" ht="13.5">
      <c r="A46" s="174" t="s">
        <v>615</v>
      </c>
      <c r="B46" s="174" t="s">
        <v>533</v>
      </c>
      <c r="C46" s="174" t="s">
        <v>773</v>
      </c>
      <c r="D46" s="175">
        <v>5711</v>
      </c>
      <c r="E46" s="174" t="s">
        <v>701</v>
      </c>
      <c r="F46" s="174" t="s">
        <v>774</v>
      </c>
      <c r="G46" s="174" t="s">
        <v>794</v>
      </c>
      <c r="H46" s="174" t="s">
        <v>614</v>
      </c>
      <c r="I46" s="175">
        <v>474</v>
      </c>
      <c r="J46" s="175">
        <v>1184</v>
      </c>
      <c r="K46" s="175">
        <v>3</v>
      </c>
      <c r="L46" s="175">
        <v>1</v>
      </c>
      <c r="M46" s="175">
        <v>5</v>
      </c>
      <c r="N46" s="175">
        <v>20</v>
      </c>
    </row>
    <row r="47" spans="1:14" ht="13.5">
      <c r="A47" s="174" t="s">
        <v>615</v>
      </c>
      <c r="B47" s="174" t="s">
        <v>533</v>
      </c>
      <c r="C47" s="174" t="s">
        <v>773</v>
      </c>
      <c r="D47" s="175">
        <v>5811</v>
      </c>
      <c r="E47" s="174" t="s">
        <v>707</v>
      </c>
      <c r="F47" s="174" t="s">
        <v>774</v>
      </c>
      <c r="G47" s="174" t="s">
        <v>790</v>
      </c>
      <c r="H47" s="174" t="s">
        <v>614</v>
      </c>
      <c r="I47" s="175">
        <v>473</v>
      </c>
      <c r="J47" s="175">
        <v>1159</v>
      </c>
      <c r="K47" s="175">
        <v>3</v>
      </c>
      <c r="L47" s="175">
        <v>1</v>
      </c>
      <c r="M47" s="175">
        <v>5</v>
      </c>
      <c r="N47" s="175">
        <v>20</v>
      </c>
    </row>
    <row r="48" spans="1:14" ht="13.5">
      <c r="A48" s="174" t="s">
        <v>615</v>
      </c>
      <c r="B48" s="174" t="s">
        <v>533</v>
      </c>
      <c r="C48" s="174" t="s">
        <v>773</v>
      </c>
      <c r="D48" s="175">
        <v>5811</v>
      </c>
      <c r="E48" s="174" t="s">
        <v>707</v>
      </c>
      <c r="F48" s="174" t="s">
        <v>774</v>
      </c>
      <c r="G48" s="174" t="s">
        <v>732</v>
      </c>
      <c r="H48" s="174" t="s">
        <v>614</v>
      </c>
      <c r="I48" s="175">
        <v>473</v>
      </c>
      <c r="J48" s="175">
        <v>1043</v>
      </c>
      <c r="K48" s="175">
        <v>3</v>
      </c>
      <c r="L48" s="175">
        <v>1</v>
      </c>
      <c r="M48" s="175">
        <v>5</v>
      </c>
      <c r="N48" s="175">
        <v>20</v>
      </c>
    </row>
    <row r="49" spans="1:14" ht="13.5">
      <c r="A49" s="174" t="s">
        <v>615</v>
      </c>
      <c r="B49" s="174" t="s">
        <v>533</v>
      </c>
      <c r="C49" s="174" t="s">
        <v>773</v>
      </c>
      <c r="D49" s="175">
        <v>5811</v>
      </c>
      <c r="E49" s="174" t="s">
        <v>707</v>
      </c>
      <c r="F49" s="174" t="s">
        <v>774</v>
      </c>
      <c r="G49" s="174" t="s">
        <v>986</v>
      </c>
      <c r="H49" s="174" t="s">
        <v>614</v>
      </c>
      <c r="I49" s="175">
        <v>473</v>
      </c>
      <c r="J49" s="175">
        <v>1019</v>
      </c>
      <c r="K49" s="175">
        <v>3</v>
      </c>
      <c r="L49" s="175">
        <v>1</v>
      </c>
      <c r="M49" s="175">
        <v>5</v>
      </c>
      <c r="N49" s="175">
        <v>20</v>
      </c>
    </row>
    <row r="50" spans="1:14" ht="13.5">
      <c r="A50" s="174" t="s">
        <v>615</v>
      </c>
      <c r="B50" s="174" t="s">
        <v>533</v>
      </c>
      <c r="C50" s="174" t="s">
        <v>773</v>
      </c>
      <c r="D50" s="175">
        <v>5811</v>
      </c>
      <c r="E50" s="174" t="s">
        <v>707</v>
      </c>
      <c r="F50" s="174" t="s">
        <v>774</v>
      </c>
      <c r="G50" s="174" t="s">
        <v>794</v>
      </c>
      <c r="H50" s="174" t="s">
        <v>614</v>
      </c>
      <c r="I50" s="175">
        <v>473</v>
      </c>
      <c r="J50" s="175">
        <v>1184</v>
      </c>
      <c r="K50" s="175">
        <v>3</v>
      </c>
      <c r="L50" s="175">
        <v>1</v>
      </c>
      <c r="M50" s="175">
        <v>5</v>
      </c>
      <c r="N50" s="175">
        <v>20</v>
      </c>
    </row>
    <row r="51" spans="1:14" ht="13.5">
      <c r="A51" s="174" t="s">
        <v>615</v>
      </c>
      <c r="B51" s="174" t="s">
        <v>533</v>
      </c>
      <c r="C51" s="174" t="s">
        <v>773</v>
      </c>
      <c r="D51" s="175">
        <v>5811</v>
      </c>
      <c r="E51" s="174" t="s">
        <v>707</v>
      </c>
      <c r="F51" s="174" t="s">
        <v>774</v>
      </c>
      <c r="G51" s="174" t="s">
        <v>733</v>
      </c>
      <c r="H51" s="174" t="s">
        <v>614</v>
      </c>
      <c r="I51" s="175">
        <v>473</v>
      </c>
      <c r="J51" s="175">
        <v>1194</v>
      </c>
      <c r="K51" s="175">
        <v>3</v>
      </c>
      <c r="L51" s="175">
        <v>1</v>
      </c>
      <c r="M51" s="175">
        <v>5</v>
      </c>
      <c r="N51" s="175">
        <v>20</v>
      </c>
    </row>
    <row r="52" spans="1:14" ht="13.5">
      <c r="A52" s="174" t="s">
        <v>615</v>
      </c>
      <c r="B52" s="174" t="s">
        <v>533</v>
      </c>
      <c r="C52" s="174" t="s">
        <v>773</v>
      </c>
      <c r="D52" s="175">
        <v>5111</v>
      </c>
      <c r="E52" s="174" t="s">
        <v>696</v>
      </c>
      <c r="F52" s="174" t="s">
        <v>774</v>
      </c>
      <c r="G52" s="174" t="s">
        <v>986</v>
      </c>
      <c r="H52" s="174" t="s">
        <v>614</v>
      </c>
      <c r="I52" s="175">
        <v>475</v>
      </c>
      <c r="J52" s="175">
        <v>1019</v>
      </c>
      <c r="K52" s="175">
        <v>3</v>
      </c>
      <c r="L52" s="175">
        <v>1</v>
      </c>
      <c r="M52" s="175">
        <v>5</v>
      </c>
      <c r="N52" s="175">
        <v>20</v>
      </c>
    </row>
    <row r="53" spans="1:14" ht="13.5">
      <c r="A53" s="176" t="s">
        <v>615</v>
      </c>
      <c r="B53" s="176" t="s">
        <v>726</v>
      </c>
      <c r="C53" s="176" t="s">
        <v>858</v>
      </c>
      <c r="D53" s="177">
        <v>4107</v>
      </c>
      <c r="E53" s="178" t="s">
        <v>619</v>
      </c>
      <c r="F53" s="176" t="s">
        <v>613</v>
      </c>
      <c r="G53" s="176" t="s">
        <v>859</v>
      </c>
      <c r="H53" s="176" t="s">
        <v>614</v>
      </c>
      <c r="I53" s="177">
        <v>819</v>
      </c>
      <c r="J53" s="177">
        <v>1195</v>
      </c>
      <c r="K53" s="177">
        <v>1</v>
      </c>
      <c r="L53" s="177">
        <v>1</v>
      </c>
      <c r="M53" s="177">
        <v>4</v>
      </c>
      <c r="N53" s="177">
        <v>18</v>
      </c>
    </row>
    <row r="54" spans="1:14" ht="13.5">
      <c r="A54" s="174" t="s">
        <v>615</v>
      </c>
      <c r="B54" s="174" t="s">
        <v>726</v>
      </c>
      <c r="C54" s="174" t="s">
        <v>616</v>
      </c>
      <c r="D54" s="175">
        <v>4853</v>
      </c>
      <c r="E54" s="174" t="s">
        <v>722</v>
      </c>
      <c r="F54" s="174" t="s">
        <v>613</v>
      </c>
      <c r="G54" s="176" t="s">
        <v>862</v>
      </c>
      <c r="H54" s="176" t="s">
        <v>614</v>
      </c>
      <c r="I54" s="177">
        <v>827</v>
      </c>
      <c r="J54" s="177">
        <v>1193</v>
      </c>
      <c r="K54" s="177">
        <v>17</v>
      </c>
      <c r="L54" s="177">
        <v>1</v>
      </c>
      <c r="M54" s="177">
        <v>4</v>
      </c>
      <c r="N54" s="177">
        <v>22</v>
      </c>
    </row>
    <row r="55" spans="1:14" ht="13.5">
      <c r="A55" s="174" t="s">
        <v>615</v>
      </c>
      <c r="B55" s="174" t="s">
        <v>726</v>
      </c>
      <c r="C55" s="174" t="s">
        <v>616</v>
      </c>
      <c r="D55" s="175">
        <v>4857</v>
      </c>
      <c r="E55" s="174" t="s">
        <v>796</v>
      </c>
      <c r="F55" s="174" t="s">
        <v>613</v>
      </c>
      <c r="G55" s="176" t="s">
        <v>862</v>
      </c>
      <c r="H55" s="176" t="s">
        <v>614</v>
      </c>
      <c r="I55" s="177">
        <v>827</v>
      </c>
      <c r="J55" s="177">
        <v>1193</v>
      </c>
      <c r="K55" s="177">
        <v>17</v>
      </c>
      <c r="L55" s="177">
        <v>1</v>
      </c>
      <c r="M55" s="177">
        <v>4</v>
      </c>
      <c r="N55" s="177">
        <v>22</v>
      </c>
    </row>
    <row r="56" spans="1:14" ht="13.5">
      <c r="A56" s="174" t="s">
        <v>615</v>
      </c>
      <c r="B56" s="174" t="s">
        <v>726</v>
      </c>
      <c r="C56" s="174" t="s">
        <v>616</v>
      </c>
      <c r="D56" s="175">
        <v>4859</v>
      </c>
      <c r="E56" s="174" t="s">
        <v>797</v>
      </c>
      <c r="F56" s="174" t="s">
        <v>613</v>
      </c>
      <c r="G56" s="176" t="s">
        <v>862</v>
      </c>
      <c r="H56" s="176" t="s">
        <v>614</v>
      </c>
      <c r="I56" s="177">
        <v>827</v>
      </c>
      <c r="J56" s="177">
        <v>1193</v>
      </c>
      <c r="K56" s="177">
        <v>17</v>
      </c>
      <c r="L56" s="177">
        <v>1</v>
      </c>
      <c r="M56" s="177">
        <v>4</v>
      </c>
      <c r="N56" s="177">
        <v>22</v>
      </c>
    </row>
    <row r="57" spans="1:14" ht="13.5">
      <c r="A57" s="176" t="s">
        <v>615</v>
      </c>
      <c r="B57" s="176" t="s">
        <v>726</v>
      </c>
      <c r="C57" s="176" t="s">
        <v>616</v>
      </c>
      <c r="D57" s="177">
        <v>4851</v>
      </c>
      <c r="E57" s="176" t="s">
        <v>795</v>
      </c>
      <c r="F57" s="176" t="s">
        <v>613</v>
      </c>
      <c r="G57" s="176" t="s">
        <v>1728</v>
      </c>
      <c r="H57" s="176" t="s">
        <v>614</v>
      </c>
      <c r="I57" s="177">
        <v>807</v>
      </c>
      <c r="J57" s="177">
        <v>1296</v>
      </c>
      <c r="K57" s="177">
        <v>1</v>
      </c>
      <c r="L57" s="175">
        <v>1</v>
      </c>
      <c r="M57" s="175">
        <v>4</v>
      </c>
      <c r="N57" s="175">
        <v>14</v>
      </c>
    </row>
    <row r="58" spans="1:14" ht="13.5">
      <c r="A58" s="174" t="s">
        <v>615</v>
      </c>
      <c r="B58" s="174" t="s">
        <v>726</v>
      </c>
      <c r="C58" s="174" t="s">
        <v>616</v>
      </c>
      <c r="D58" s="175">
        <v>4853</v>
      </c>
      <c r="E58" s="174" t="s">
        <v>722</v>
      </c>
      <c r="F58" s="174" t="s">
        <v>613</v>
      </c>
      <c r="G58" s="176" t="s">
        <v>1728</v>
      </c>
      <c r="H58" s="176" t="s">
        <v>614</v>
      </c>
      <c r="I58" s="175">
        <v>808</v>
      </c>
      <c r="J58" s="177">
        <v>1296</v>
      </c>
      <c r="K58" s="177">
        <v>1</v>
      </c>
      <c r="L58" s="175">
        <v>1</v>
      </c>
      <c r="M58" s="175">
        <v>4</v>
      </c>
      <c r="N58" s="175">
        <v>14</v>
      </c>
    </row>
    <row r="59" spans="1:14" ht="13.5">
      <c r="A59" s="174" t="s">
        <v>615</v>
      </c>
      <c r="B59" s="174" t="s">
        <v>726</v>
      </c>
      <c r="C59" s="174" t="s">
        <v>616</v>
      </c>
      <c r="D59" s="175">
        <v>4857</v>
      </c>
      <c r="E59" s="174" t="s">
        <v>796</v>
      </c>
      <c r="F59" s="174" t="s">
        <v>613</v>
      </c>
      <c r="G59" s="176" t="s">
        <v>1728</v>
      </c>
      <c r="H59" s="176" t="s">
        <v>614</v>
      </c>
      <c r="I59" s="175">
        <v>809</v>
      </c>
      <c r="J59" s="177">
        <v>1296</v>
      </c>
      <c r="K59" s="177">
        <v>1</v>
      </c>
      <c r="L59" s="175">
        <v>1</v>
      </c>
      <c r="M59" s="175">
        <v>4</v>
      </c>
      <c r="N59" s="175">
        <v>14</v>
      </c>
    </row>
    <row r="60" spans="1:14" ht="13.5">
      <c r="A60" s="174" t="s">
        <v>615</v>
      </c>
      <c r="B60" s="174" t="s">
        <v>726</v>
      </c>
      <c r="C60" s="174" t="s">
        <v>616</v>
      </c>
      <c r="D60" s="175">
        <v>4859</v>
      </c>
      <c r="E60" s="174" t="s">
        <v>797</v>
      </c>
      <c r="F60" s="174" t="s">
        <v>613</v>
      </c>
      <c r="G60" s="176" t="s">
        <v>1728</v>
      </c>
      <c r="H60" s="176" t="s">
        <v>614</v>
      </c>
      <c r="I60" s="177">
        <v>810</v>
      </c>
      <c r="J60" s="177">
        <v>1296</v>
      </c>
      <c r="K60" s="177">
        <v>1</v>
      </c>
      <c r="L60" s="175">
        <v>1</v>
      </c>
      <c r="M60" s="175">
        <v>4</v>
      </c>
      <c r="N60" s="175">
        <v>14</v>
      </c>
    </row>
    <row r="61" spans="1:14" ht="13.5">
      <c r="A61" s="176" t="s">
        <v>615</v>
      </c>
      <c r="B61" s="176" t="s">
        <v>726</v>
      </c>
      <c r="C61" s="176" t="s">
        <v>858</v>
      </c>
      <c r="D61" s="175">
        <v>4025</v>
      </c>
      <c r="E61" s="176" t="s">
        <v>1727</v>
      </c>
      <c r="F61" s="176" t="s">
        <v>878</v>
      </c>
      <c r="G61" s="176" t="s">
        <v>1728</v>
      </c>
      <c r="H61" s="176" t="s">
        <v>614</v>
      </c>
      <c r="I61" s="177">
        <v>980</v>
      </c>
      <c r="J61" s="177">
        <v>1296</v>
      </c>
      <c r="K61" s="177">
        <v>1</v>
      </c>
      <c r="L61" s="177">
        <v>1</v>
      </c>
      <c r="M61" s="177">
        <v>1</v>
      </c>
      <c r="N61" s="177">
        <v>12</v>
      </c>
    </row>
    <row r="62" spans="1:14" ht="13.5">
      <c r="A62" s="176" t="s">
        <v>615</v>
      </c>
      <c r="B62" s="176" t="s">
        <v>726</v>
      </c>
      <c r="C62" s="176" t="s">
        <v>618</v>
      </c>
      <c r="D62" s="177">
        <v>4221</v>
      </c>
      <c r="E62" s="176" t="s">
        <v>1725</v>
      </c>
      <c r="F62" s="176" t="s">
        <v>613</v>
      </c>
      <c r="G62" s="176" t="s">
        <v>426</v>
      </c>
      <c r="H62" s="176" t="s">
        <v>614</v>
      </c>
      <c r="I62" s="177">
        <v>1148</v>
      </c>
      <c r="J62" s="177">
        <v>1193</v>
      </c>
      <c r="K62" s="177">
        <v>24</v>
      </c>
      <c r="L62" s="177">
        <v>1</v>
      </c>
      <c r="M62" s="177">
        <v>2</v>
      </c>
      <c r="N62" s="177">
        <v>22</v>
      </c>
    </row>
    <row r="63" spans="1:14" ht="13.5">
      <c r="A63" s="176" t="s">
        <v>615</v>
      </c>
      <c r="B63" s="176" t="s">
        <v>726</v>
      </c>
      <c r="C63" s="176" t="s">
        <v>616</v>
      </c>
      <c r="D63" s="177">
        <v>4851</v>
      </c>
      <c r="E63" s="176" t="s">
        <v>795</v>
      </c>
      <c r="F63" s="176" t="s">
        <v>613</v>
      </c>
      <c r="G63" s="176" t="s">
        <v>1729</v>
      </c>
      <c r="H63" s="176" t="s">
        <v>614</v>
      </c>
      <c r="I63" s="177">
        <v>807</v>
      </c>
      <c r="J63" s="177">
        <v>1012</v>
      </c>
      <c r="K63" s="177">
        <v>1</v>
      </c>
      <c r="L63" s="177">
        <v>1</v>
      </c>
      <c r="M63" s="177">
        <v>4</v>
      </c>
      <c r="N63" s="177">
        <v>14</v>
      </c>
    </row>
    <row r="64" spans="1:14" ht="13.5">
      <c r="A64" s="176" t="s">
        <v>615</v>
      </c>
      <c r="B64" s="176" t="s">
        <v>726</v>
      </c>
      <c r="C64" s="176" t="s">
        <v>616</v>
      </c>
      <c r="D64" s="177">
        <v>4853</v>
      </c>
      <c r="E64" s="176" t="s">
        <v>722</v>
      </c>
      <c r="F64" s="176" t="s">
        <v>613</v>
      </c>
      <c r="G64" s="176" t="s">
        <v>1729</v>
      </c>
      <c r="H64" s="176" t="s">
        <v>614</v>
      </c>
      <c r="I64" s="177">
        <v>808</v>
      </c>
      <c r="J64" s="177">
        <v>1105</v>
      </c>
      <c r="K64" s="177">
        <v>1</v>
      </c>
      <c r="L64" s="177">
        <v>1</v>
      </c>
      <c r="M64" s="177">
        <v>4</v>
      </c>
      <c r="N64" s="177">
        <v>14</v>
      </c>
    </row>
    <row r="65" spans="1:14" ht="13.5">
      <c r="A65" s="176" t="s">
        <v>615</v>
      </c>
      <c r="B65" s="176" t="s">
        <v>726</v>
      </c>
      <c r="C65" s="176" t="s">
        <v>616</v>
      </c>
      <c r="D65" s="177">
        <v>4857</v>
      </c>
      <c r="E65" s="176" t="s">
        <v>796</v>
      </c>
      <c r="F65" s="176" t="s">
        <v>613</v>
      </c>
      <c r="G65" s="176" t="s">
        <v>1729</v>
      </c>
      <c r="H65" s="176" t="s">
        <v>614</v>
      </c>
      <c r="I65" s="177">
        <v>809</v>
      </c>
      <c r="J65" s="177">
        <v>1105</v>
      </c>
      <c r="K65" s="177">
        <v>1</v>
      </c>
      <c r="L65" s="177">
        <v>1</v>
      </c>
      <c r="M65" s="177">
        <v>4</v>
      </c>
      <c r="N65" s="177">
        <v>14</v>
      </c>
    </row>
    <row r="66" spans="1:14" ht="13.5">
      <c r="A66" s="176" t="s">
        <v>615</v>
      </c>
      <c r="B66" s="176" t="s">
        <v>726</v>
      </c>
      <c r="C66" s="176" t="s">
        <v>616</v>
      </c>
      <c r="D66" s="177">
        <v>4859</v>
      </c>
      <c r="E66" s="176" t="s">
        <v>797</v>
      </c>
      <c r="F66" s="176" t="s">
        <v>613</v>
      </c>
      <c r="G66" s="176" t="s">
        <v>1729</v>
      </c>
      <c r="H66" s="176" t="s">
        <v>614</v>
      </c>
      <c r="I66" s="177">
        <v>810</v>
      </c>
      <c r="J66" s="177">
        <v>1222</v>
      </c>
      <c r="K66" s="177">
        <v>1</v>
      </c>
      <c r="L66" s="177">
        <v>1</v>
      </c>
      <c r="M66" s="177">
        <v>4</v>
      </c>
      <c r="N66" s="177">
        <v>14</v>
      </c>
    </row>
    <row r="67" spans="1:14" ht="13.5">
      <c r="A67" s="176" t="s">
        <v>615</v>
      </c>
      <c r="B67" s="176" t="s">
        <v>726</v>
      </c>
      <c r="C67" s="176" t="s">
        <v>616</v>
      </c>
      <c r="D67" s="177">
        <v>4851</v>
      </c>
      <c r="E67" s="176" t="s">
        <v>795</v>
      </c>
      <c r="F67" s="176" t="s">
        <v>613</v>
      </c>
      <c r="G67" s="176" t="s">
        <v>1732</v>
      </c>
      <c r="H67" s="176" t="s">
        <v>614</v>
      </c>
      <c r="I67" s="177">
        <v>807</v>
      </c>
      <c r="J67" s="177">
        <v>1012</v>
      </c>
      <c r="K67" s="177">
        <v>1</v>
      </c>
      <c r="L67" s="177">
        <v>1</v>
      </c>
      <c r="M67" s="177">
        <v>4</v>
      </c>
      <c r="N67" s="177">
        <v>14</v>
      </c>
    </row>
    <row r="68" spans="1:14" ht="13.5">
      <c r="A68" s="176" t="s">
        <v>615</v>
      </c>
      <c r="B68" s="176" t="s">
        <v>726</v>
      </c>
      <c r="C68" s="176" t="s">
        <v>616</v>
      </c>
      <c r="D68" s="177">
        <v>4853</v>
      </c>
      <c r="E68" s="176" t="s">
        <v>722</v>
      </c>
      <c r="F68" s="176" t="s">
        <v>613</v>
      </c>
      <c r="G68" s="176" t="s">
        <v>1732</v>
      </c>
      <c r="H68" s="176" t="s">
        <v>614</v>
      </c>
      <c r="I68" s="177">
        <v>808</v>
      </c>
      <c r="J68" s="177">
        <v>1105</v>
      </c>
      <c r="K68" s="177">
        <v>1</v>
      </c>
      <c r="L68" s="177">
        <v>1</v>
      </c>
      <c r="M68" s="177">
        <v>4</v>
      </c>
      <c r="N68" s="177">
        <v>14</v>
      </c>
    </row>
    <row r="69" spans="1:14" ht="13.5">
      <c r="A69" s="176" t="s">
        <v>615</v>
      </c>
      <c r="B69" s="176" t="s">
        <v>726</v>
      </c>
      <c r="C69" s="176" t="s">
        <v>616</v>
      </c>
      <c r="D69" s="177">
        <v>4857</v>
      </c>
      <c r="E69" s="176" t="s">
        <v>796</v>
      </c>
      <c r="F69" s="176" t="s">
        <v>613</v>
      </c>
      <c r="G69" s="176" t="s">
        <v>1732</v>
      </c>
      <c r="H69" s="176" t="s">
        <v>614</v>
      </c>
      <c r="I69" s="177">
        <v>809</v>
      </c>
      <c r="J69" s="177">
        <v>1105</v>
      </c>
      <c r="K69" s="177">
        <v>1</v>
      </c>
      <c r="L69" s="177">
        <v>1</v>
      </c>
      <c r="M69" s="177">
        <v>4</v>
      </c>
      <c r="N69" s="177">
        <v>14</v>
      </c>
    </row>
    <row r="70" spans="1:14" ht="13.5">
      <c r="A70" s="176" t="s">
        <v>615</v>
      </c>
      <c r="B70" s="176" t="s">
        <v>726</v>
      </c>
      <c r="C70" s="176" t="s">
        <v>616</v>
      </c>
      <c r="D70" s="177">
        <v>4859</v>
      </c>
      <c r="E70" s="176" t="s">
        <v>797</v>
      </c>
      <c r="F70" s="176" t="s">
        <v>613</v>
      </c>
      <c r="G70" s="176" t="s">
        <v>1732</v>
      </c>
      <c r="H70" s="176" t="s">
        <v>614</v>
      </c>
      <c r="I70" s="177">
        <v>810</v>
      </c>
      <c r="J70" s="177">
        <v>1222</v>
      </c>
      <c r="K70" s="177">
        <v>1</v>
      </c>
      <c r="L70" s="177">
        <v>1</v>
      </c>
      <c r="M70" s="177">
        <v>4</v>
      </c>
      <c r="N70" s="177">
        <v>14</v>
      </c>
    </row>
    <row r="71" spans="1:14" ht="13.5">
      <c r="A71" s="176" t="s">
        <v>615</v>
      </c>
      <c r="B71" s="176" t="s">
        <v>726</v>
      </c>
      <c r="C71" s="176" t="s">
        <v>618</v>
      </c>
      <c r="D71" s="177">
        <v>4213</v>
      </c>
      <c r="E71" s="176" t="s">
        <v>721</v>
      </c>
      <c r="F71" s="176" t="s">
        <v>1733</v>
      </c>
      <c r="G71" s="176" t="s">
        <v>787</v>
      </c>
      <c r="H71" s="176" t="s">
        <v>614</v>
      </c>
      <c r="I71" s="177">
        <v>820</v>
      </c>
      <c r="J71" s="177">
        <v>1013</v>
      </c>
      <c r="K71" s="177">
        <v>1</v>
      </c>
      <c r="L71" s="177">
        <v>1</v>
      </c>
      <c r="M71" s="177">
        <v>4</v>
      </c>
      <c r="N71" s="177">
        <v>22</v>
      </c>
    </row>
    <row r="72" spans="1:14" ht="13.5">
      <c r="A72" s="176" t="s">
        <v>615</v>
      </c>
      <c r="B72" s="176" t="s">
        <v>726</v>
      </c>
      <c r="C72" s="176" t="s">
        <v>618</v>
      </c>
      <c r="D72" s="177">
        <v>4213</v>
      </c>
      <c r="E72" s="176" t="s">
        <v>721</v>
      </c>
      <c r="F72" s="176" t="s">
        <v>1733</v>
      </c>
      <c r="G72" s="176" t="s">
        <v>731</v>
      </c>
      <c r="H72" s="176" t="s">
        <v>614</v>
      </c>
      <c r="I72" s="177">
        <v>820</v>
      </c>
      <c r="J72" s="177">
        <v>1013</v>
      </c>
      <c r="K72" s="177">
        <v>1</v>
      </c>
      <c r="L72" s="177">
        <v>1</v>
      </c>
      <c r="M72" s="177">
        <v>4</v>
      </c>
      <c r="N72" s="177">
        <v>22</v>
      </c>
    </row>
    <row r="73" spans="1:14" ht="13.5">
      <c r="A73" s="176" t="s">
        <v>615</v>
      </c>
      <c r="B73" s="176" t="s">
        <v>726</v>
      </c>
      <c r="C73" s="176" t="s">
        <v>618</v>
      </c>
      <c r="D73" s="177">
        <v>4213</v>
      </c>
      <c r="E73" s="176" t="s">
        <v>721</v>
      </c>
      <c r="F73" s="176" t="s">
        <v>1733</v>
      </c>
      <c r="G73" s="176" t="s">
        <v>788</v>
      </c>
      <c r="H73" s="176" t="s">
        <v>614</v>
      </c>
      <c r="I73" s="177">
        <v>820</v>
      </c>
      <c r="J73" s="177">
        <v>1013</v>
      </c>
      <c r="K73" s="177">
        <v>1</v>
      </c>
      <c r="L73" s="177">
        <v>1</v>
      </c>
      <c r="M73" s="177">
        <v>4</v>
      </c>
      <c r="N73" s="177">
        <v>22</v>
      </c>
    </row>
    <row r="74" spans="1:14" ht="13.5">
      <c r="A74" s="222" t="s">
        <v>615</v>
      </c>
      <c r="B74" s="222" t="s">
        <v>726</v>
      </c>
      <c r="C74" s="222" t="s">
        <v>618</v>
      </c>
      <c r="D74" s="223">
        <v>4215</v>
      </c>
      <c r="E74" s="222" t="s">
        <v>861</v>
      </c>
      <c r="F74" s="222" t="s">
        <v>1733</v>
      </c>
      <c r="G74" s="222" t="s">
        <v>862</v>
      </c>
      <c r="H74" s="222" t="s">
        <v>614</v>
      </c>
      <c r="I74" s="223">
        <v>827</v>
      </c>
      <c r="J74" s="223">
        <v>1193</v>
      </c>
      <c r="K74" s="223">
        <v>17</v>
      </c>
      <c r="L74" s="223">
        <v>1</v>
      </c>
      <c r="M74" s="223">
        <v>4</v>
      </c>
      <c r="N74" s="223">
        <v>22</v>
      </c>
    </row>
  </sheetData>
  <sheetProtection password="C760" sheet="1" objects="1" scenarios="1" pivotTable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42"/>
  <sheetViews>
    <sheetView showGridLines="0" showRowColHeader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" sqref="D3"/>
    </sheetView>
  </sheetViews>
  <sheetFormatPr defaultColWidth="9.140625" defaultRowHeight="12.75"/>
  <cols>
    <col min="1" max="1" width="63.00390625" style="0" bestFit="1" customWidth="1"/>
    <col min="2" max="2" width="5.28125" style="0" customWidth="1"/>
    <col min="3" max="3" width="62.421875" style="0" bestFit="1" customWidth="1"/>
  </cols>
  <sheetData>
    <row r="1" spans="1:4" ht="12.75">
      <c r="A1" s="50" t="s">
        <v>625</v>
      </c>
      <c r="B1" s="50" t="s">
        <v>606</v>
      </c>
      <c r="C1" s="50" t="s">
        <v>626</v>
      </c>
      <c r="D1" s="50" t="s">
        <v>709</v>
      </c>
    </row>
    <row r="2" spans="1:4" ht="12.75">
      <c r="A2" s="51" t="s">
        <v>627</v>
      </c>
      <c r="B2" s="52" t="s">
        <v>719</v>
      </c>
      <c r="C2" s="51" t="s">
        <v>720</v>
      </c>
      <c r="D2" s="52">
        <v>72</v>
      </c>
    </row>
    <row r="3" spans="1:4" ht="12.75">
      <c r="A3" s="51" t="s">
        <v>627</v>
      </c>
      <c r="B3" s="52" t="s">
        <v>719</v>
      </c>
      <c r="C3" s="51" t="s">
        <v>720</v>
      </c>
      <c r="D3" s="52">
        <v>71</v>
      </c>
    </row>
    <row r="4" spans="1:4" ht="12.75">
      <c r="A4" s="51" t="s">
        <v>628</v>
      </c>
      <c r="B4" s="52" t="s">
        <v>719</v>
      </c>
      <c r="C4" s="51" t="s">
        <v>720</v>
      </c>
      <c r="D4" s="52">
        <v>97</v>
      </c>
    </row>
    <row r="5" spans="1:4" ht="12.75">
      <c r="A5" s="51" t="s">
        <v>628</v>
      </c>
      <c r="B5" s="52" t="s">
        <v>719</v>
      </c>
      <c r="C5" s="51" t="s">
        <v>720</v>
      </c>
      <c r="D5" s="52">
        <v>96</v>
      </c>
    </row>
    <row r="6" spans="1:4" ht="12.75">
      <c r="A6" s="51" t="s">
        <v>629</v>
      </c>
      <c r="B6" s="52" t="s">
        <v>719</v>
      </c>
      <c r="C6" s="51" t="s">
        <v>720</v>
      </c>
      <c r="D6" s="52">
        <v>136</v>
      </c>
    </row>
    <row r="7" spans="1:4" ht="12.75">
      <c r="A7" s="51" t="s">
        <v>629</v>
      </c>
      <c r="B7" s="52" t="s">
        <v>719</v>
      </c>
      <c r="C7" s="51" t="s">
        <v>720</v>
      </c>
      <c r="D7" s="52">
        <v>137</v>
      </c>
    </row>
    <row r="8" spans="1:4" ht="12.75">
      <c r="A8" s="51" t="s">
        <v>629</v>
      </c>
      <c r="B8" s="52" t="s">
        <v>719</v>
      </c>
      <c r="C8" s="51" t="s">
        <v>720</v>
      </c>
      <c r="D8" s="52">
        <v>135</v>
      </c>
    </row>
    <row r="9" spans="1:4" ht="12.75">
      <c r="A9" s="51" t="s">
        <v>630</v>
      </c>
      <c r="B9" s="52" t="s">
        <v>719</v>
      </c>
      <c r="C9" s="51" t="s">
        <v>721</v>
      </c>
      <c r="D9" s="52">
        <v>74</v>
      </c>
    </row>
    <row r="10" spans="1:4" ht="12.75">
      <c r="A10" s="51" t="s">
        <v>630</v>
      </c>
      <c r="B10" s="52" t="s">
        <v>719</v>
      </c>
      <c r="C10" s="51" t="s">
        <v>721</v>
      </c>
      <c r="D10" s="52">
        <v>73</v>
      </c>
    </row>
    <row r="11" spans="1:4" ht="12.75">
      <c r="A11" s="51" t="s">
        <v>631</v>
      </c>
      <c r="B11" s="52" t="s">
        <v>719</v>
      </c>
      <c r="C11" s="51" t="s">
        <v>721</v>
      </c>
      <c r="D11" s="52">
        <v>86</v>
      </c>
    </row>
    <row r="12" spans="1:4" ht="12.75">
      <c r="A12" s="51" t="s">
        <v>631</v>
      </c>
      <c r="B12" s="52" t="s">
        <v>719</v>
      </c>
      <c r="C12" s="51" t="s">
        <v>721</v>
      </c>
      <c r="D12" s="52">
        <v>87</v>
      </c>
    </row>
    <row r="13" spans="1:4" ht="12.75">
      <c r="A13" s="51" t="s">
        <v>632</v>
      </c>
      <c r="B13" s="52" t="s">
        <v>719</v>
      </c>
      <c r="C13" s="51" t="s">
        <v>721</v>
      </c>
      <c r="D13" s="52">
        <v>89</v>
      </c>
    </row>
    <row r="14" spans="1:4" ht="12.75">
      <c r="A14" s="51" t="s">
        <v>632</v>
      </c>
      <c r="B14" s="52" t="s">
        <v>719</v>
      </c>
      <c r="C14" s="51" t="s">
        <v>721</v>
      </c>
      <c r="D14" s="52">
        <v>88</v>
      </c>
    </row>
    <row r="15" spans="1:4" ht="12.75">
      <c r="A15" s="51" t="s">
        <v>633</v>
      </c>
      <c r="B15" s="52" t="s">
        <v>719</v>
      </c>
      <c r="C15" s="51" t="s">
        <v>721</v>
      </c>
      <c r="D15" s="52">
        <v>90</v>
      </c>
    </row>
    <row r="16" spans="1:4" ht="12.75">
      <c r="A16" s="51" t="s">
        <v>634</v>
      </c>
      <c r="B16" s="52" t="s">
        <v>719</v>
      </c>
      <c r="C16" s="51" t="s">
        <v>721</v>
      </c>
      <c r="D16" s="52">
        <v>91</v>
      </c>
    </row>
    <row r="17" spans="1:4" ht="12.75">
      <c r="A17" s="51" t="s">
        <v>635</v>
      </c>
      <c r="B17" s="52" t="s">
        <v>719</v>
      </c>
      <c r="C17" s="51" t="s">
        <v>721</v>
      </c>
      <c r="D17" s="52">
        <v>139</v>
      </c>
    </row>
    <row r="18" spans="1:4" ht="12.75">
      <c r="A18" s="51" t="s">
        <v>635</v>
      </c>
      <c r="B18" s="52" t="s">
        <v>719</v>
      </c>
      <c r="C18" s="51" t="s">
        <v>721</v>
      </c>
      <c r="D18" s="52">
        <v>140</v>
      </c>
    </row>
    <row r="19" spans="1:4" ht="12.75">
      <c r="A19" s="51" t="s">
        <v>635</v>
      </c>
      <c r="B19" s="52" t="s">
        <v>719</v>
      </c>
      <c r="C19" s="51" t="s">
        <v>721</v>
      </c>
      <c r="D19" s="52">
        <v>138</v>
      </c>
    </row>
    <row r="20" spans="1:4" ht="12.75">
      <c r="A20" s="51" t="s">
        <v>636</v>
      </c>
      <c r="B20" s="52" t="s">
        <v>719</v>
      </c>
      <c r="C20" s="51" t="s">
        <v>621</v>
      </c>
      <c r="D20" s="52">
        <v>75</v>
      </c>
    </row>
    <row r="21" spans="1:4" ht="12.75">
      <c r="A21" s="51" t="s">
        <v>636</v>
      </c>
      <c r="B21" s="52" t="s">
        <v>719</v>
      </c>
      <c r="C21" s="51" t="s">
        <v>621</v>
      </c>
      <c r="D21" s="52">
        <v>76</v>
      </c>
    </row>
    <row r="22" spans="1:4" ht="12.75">
      <c r="A22" s="51" t="s">
        <v>637</v>
      </c>
      <c r="B22" s="52" t="s">
        <v>719</v>
      </c>
      <c r="C22" s="51" t="s">
        <v>621</v>
      </c>
      <c r="D22" s="52">
        <v>93</v>
      </c>
    </row>
    <row r="23" spans="1:4" ht="12.75">
      <c r="A23" s="51" t="s">
        <v>637</v>
      </c>
      <c r="B23" s="52" t="s">
        <v>719</v>
      </c>
      <c r="C23" s="51" t="s">
        <v>621</v>
      </c>
      <c r="D23" s="52">
        <v>92</v>
      </c>
    </row>
    <row r="24" spans="1:4" ht="12.75">
      <c r="A24" s="51" t="s">
        <v>638</v>
      </c>
      <c r="B24" s="52" t="s">
        <v>719</v>
      </c>
      <c r="C24" s="51" t="s">
        <v>621</v>
      </c>
      <c r="D24" s="52">
        <v>99</v>
      </c>
    </row>
    <row r="25" spans="1:4" ht="12.75">
      <c r="A25" s="51" t="s">
        <v>639</v>
      </c>
      <c r="B25" s="52" t="s">
        <v>719</v>
      </c>
      <c r="C25" s="51" t="s">
        <v>623</v>
      </c>
      <c r="D25" s="52">
        <v>98</v>
      </c>
    </row>
    <row r="26" spans="1:4" ht="12.75">
      <c r="A26" s="51" t="s">
        <v>640</v>
      </c>
      <c r="B26" s="52" t="s">
        <v>719</v>
      </c>
      <c r="C26" s="51" t="s">
        <v>623</v>
      </c>
      <c r="D26" s="52">
        <v>130</v>
      </c>
    </row>
    <row r="27" spans="1:4" ht="12.75">
      <c r="A27" s="51" t="s">
        <v>641</v>
      </c>
      <c r="B27" s="52" t="s">
        <v>719</v>
      </c>
      <c r="C27" s="51" t="s">
        <v>722</v>
      </c>
      <c r="D27" s="52">
        <v>77</v>
      </c>
    </row>
    <row r="28" spans="1:4" ht="12.75">
      <c r="A28" s="51" t="s">
        <v>641</v>
      </c>
      <c r="B28" s="52" t="s">
        <v>719</v>
      </c>
      <c r="C28" s="51" t="s">
        <v>722</v>
      </c>
      <c r="D28" s="52">
        <v>78</v>
      </c>
    </row>
    <row r="29" spans="1:4" ht="12.75">
      <c r="A29" s="51" t="s">
        <v>642</v>
      </c>
      <c r="B29" s="52" t="s">
        <v>719</v>
      </c>
      <c r="C29" s="51" t="s">
        <v>723</v>
      </c>
      <c r="D29" s="52">
        <v>79</v>
      </c>
    </row>
    <row r="30" spans="1:4" ht="12.75">
      <c r="A30" s="51" t="s">
        <v>642</v>
      </c>
      <c r="B30" s="52" t="s">
        <v>719</v>
      </c>
      <c r="C30" s="51" t="s">
        <v>723</v>
      </c>
      <c r="D30" s="52">
        <v>80</v>
      </c>
    </row>
    <row r="31" spans="1:4" ht="12.75">
      <c r="A31" s="51" t="s">
        <v>643</v>
      </c>
      <c r="B31" s="52" t="s">
        <v>719</v>
      </c>
      <c r="C31" s="51" t="s">
        <v>722</v>
      </c>
      <c r="D31" s="52">
        <v>132</v>
      </c>
    </row>
    <row r="32" spans="1:4" ht="12.75">
      <c r="A32" s="51" t="s">
        <v>643</v>
      </c>
      <c r="B32" s="52" t="s">
        <v>719</v>
      </c>
      <c r="C32" s="51" t="s">
        <v>722</v>
      </c>
      <c r="D32" s="52">
        <v>131</v>
      </c>
    </row>
    <row r="33" spans="1:4" ht="12.75">
      <c r="A33" s="51" t="s">
        <v>644</v>
      </c>
      <c r="B33" s="52" t="s">
        <v>719</v>
      </c>
      <c r="C33" s="51" t="s">
        <v>723</v>
      </c>
      <c r="D33" s="52">
        <v>133</v>
      </c>
    </row>
    <row r="34" spans="1:4" ht="12.75">
      <c r="A34" s="51" t="s">
        <v>644</v>
      </c>
      <c r="B34" s="52" t="s">
        <v>719</v>
      </c>
      <c r="C34" s="51" t="s">
        <v>723</v>
      </c>
      <c r="D34" s="52">
        <v>134</v>
      </c>
    </row>
    <row r="35" spans="1:4" ht="12.75">
      <c r="A35" s="51" t="s">
        <v>645</v>
      </c>
      <c r="B35" s="52" t="s">
        <v>719</v>
      </c>
      <c r="C35" s="51" t="s">
        <v>724</v>
      </c>
      <c r="D35" s="52">
        <v>142</v>
      </c>
    </row>
    <row r="36" spans="1:4" ht="12.75">
      <c r="A36" s="51" t="s">
        <v>645</v>
      </c>
      <c r="B36" s="52" t="s">
        <v>719</v>
      </c>
      <c r="C36" s="51" t="s">
        <v>724</v>
      </c>
      <c r="D36" s="52">
        <v>141</v>
      </c>
    </row>
    <row r="37" spans="1:4" ht="12.75">
      <c r="A37" s="51" t="s">
        <v>645</v>
      </c>
      <c r="B37" s="52" t="s">
        <v>719</v>
      </c>
      <c r="C37" s="51" t="s">
        <v>724</v>
      </c>
      <c r="D37" s="52">
        <v>143</v>
      </c>
    </row>
    <row r="38" spans="1:4" ht="12.75">
      <c r="A38" s="51" t="s">
        <v>646</v>
      </c>
      <c r="B38" s="52" t="s">
        <v>719</v>
      </c>
      <c r="C38" s="51" t="s">
        <v>621</v>
      </c>
      <c r="D38" s="52">
        <v>94</v>
      </c>
    </row>
    <row r="39" spans="1:4" ht="12.75">
      <c r="A39" s="51" t="s">
        <v>646</v>
      </c>
      <c r="B39" s="52" t="s">
        <v>719</v>
      </c>
      <c r="C39" s="51" t="s">
        <v>621</v>
      </c>
      <c r="D39" s="52">
        <v>95</v>
      </c>
    </row>
    <row r="40" spans="1:4" ht="12.75">
      <c r="A40" s="51" t="s">
        <v>647</v>
      </c>
      <c r="B40" s="52" t="s">
        <v>719</v>
      </c>
      <c r="C40" s="51" t="s">
        <v>621</v>
      </c>
      <c r="D40" s="52">
        <v>144</v>
      </c>
    </row>
    <row r="41" spans="1:4" ht="12.75">
      <c r="A41" s="51" t="s">
        <v>648</v>
      </c>
      <c r="B41" s="52" t="s">
        <v>719</v>
      </c>
      <c r="C41" s="51" t="s">
        <v>720</v>
      </c>
      <c r="D41" s="52">
        <v>26</v>
      </c>
    </row>
    <row r="42" spans="1:4" ht="12.75">
      <c r="A42" s="51" t="s">
        <v>649</v>
      </c>
      <c r="B42" s="52" t="s">
        <v>719</v>
      </c>
      <c r="C42" s="51" t="s">
        <v>619</v>
      </c>
      <c r="D42" s="52">
        <v>145</v>
      </c>
    </row>
    <row r="43" spans="1:4" ht="12.75">
      <c r="A43" s="51" t="s">
        <v>649</v>
      </c>
      <c r="B43" s="52" t="s">
        <v>719</v>
      </c>
      <c r="C43" s="51" t="s">
        <v>619</v>
      </c>
      <c r="D43" s="52">
        <v>146</v>
      </c>
    </row>
    <row r="44" spans="1:4" ht="12.75">
      <c r="A44" s="51" t="s">
        <v>650</v>
      </c>
      <c r="B44" s="52" t="s">
        <v>719</v>
      </c>
      <c r="C44" s="51" t="s">
        <v>720</v>
      </c>
      <c r="D44" s="52">
        <v>50</v>
      </c>
    </row>
    <row r="45" spans="1:4" ht="12.75">
      <c r="A45" s="51" t="s">
        <v>650</v>
      </c>
      <c r="B45" s="52" t="s">
        <v>719</v>
      </c>
      <c r="C45" s="51" t="s">
        <v>720</v>
      </c>
      <c r="D45" s="52">
        <v>49</v>
      </c>
    </row>
    <row r="46" spans="1:4" ht="12.75">
      <c r="A46" s="51" t="s">
        <v>650</v>
      </c>
      <c r="B46" s="52" t="s">
        <v>719</v>
      </c>
      <c r="C46" s="51" t="s">
        <v>720</v>
      </c>
      <c r="D46" s="52">
        <v>51</v>
      </c>
    </row>
    <row r="47" spans="1:4" ht="12.75">
      <c r="A47" s="51" t="s">
        <v>651</v>
      </c>
      <c r="B47" s="52" t="s">
        <v>719</v>
      </c>
      <c r="C47" s="51" t="s">
        <v>721</v>
      </c>
      <c r="D47" s="52">
        <v>15</v>
      </c>
    </row>
    <row r="48" spans="1:4" ht="12.75">
      <c r="A48" s="51" t="s">
        <v>651</v>
      </c>
      <c r="B48" s="52" t="s">
        <v>719</v>
      </c>
      <c r="C48" s="51" t="s">
        <v>721</v>
      </c>
      <c r="D48" s="52">
        <v>16</v>
      </c>
    </row>
    <row r="49" spans="1:4" ht="12.75">
      <c r="A49" s="51" t="s">
        <v>652</v>
      </c>
      <c r="B49" s="52" t="s">
        <v>719</v>
      </c>
      <c r="C49" s="51" t="s">
        <v>721</v>
      </c>
      <c r="D49" s="52">
        <v>25</v>
      </c>
    </row>
    <row r="50" spans="1:4" ht="12.75">
      <c r="A50" s="51" t="s">
        <v>652</v>
      </c>
      <c r="B50" s="52" t="s">
        <v>719</v>
      </c>
      <c r="C50" s="51" t="s">
        <v>721</v>
      </c>
      <c r="D50" s="52">
        <v>24</v>
      </c>
    </row>
    <row r="51" spans="1:4" ht="12.75">
      <c r="A51" s="51" t="s">
        <v>653</v>
      </c>
      <c r="B51" s="52" t="s">
        <v>719</v>
      </c>
      <c r="C51" s="51" t="s">
        <v>721</v>
      </c>
      <c r="D51" s="52">
        <v>29</v>
      </c>
    </row>
    <row r="52" spans="1:4" ht="12.75">
      <c r="A52" s="51" t="s">
        <v>653</v>
      </c>
      <c r="B52" s="52" t="s">
        <v>719</v>
      </c>
      <c r="C52" s="51" t="s">
        <v>721</v>
      </c>
      <c r="D52" s="52">
        <v>27</v>
      </c>
    </row>
    <row r="53" spans="1:4" ht="12.75">
      <c r="A53" s="51" t="s">
        <v>653</v>
      </c>
      <c r="B53" s="52" t="s">
        <v>719</v>
      </c>
      <c r="C53" s="51" t="s">
        <v>721</v>
      </c>
      <c r="D53" s="52">
        <v>28</v>
      </c>
    </row>
    <row r="54" spans="1:4" ht="12.75">
      <c r="A54" s="51" t="s">
        <v>654</v>
      </c>
      <c r="B54" s="52" t="s">
        <v>719</v>
      </c>
      <c r="C54" s="51" t="s">
        <v>721</v>
      </c>
      <c r="D54" s="52">
        <v>55</v>
      </c>
    </row>
    <row r="55" spans="1:4" ht="12.75">
      <c r="A55" s="51" t="s">
        <v>654</v>
      </c>
      <c r="B55" s="52" t="s">
        <v>719</v>
      </c>
      <c r="C55" s="51" t="s">
        <v>721</v>
      </c>
      <c r="D55" s="52">
        <v>56</v>
      </c>
    </row>
    <row r="56" spans="1:4" ht="12.75">
      <c r="A56" s="51" t="s">
        <v>655</v>
      </c>
      <c r="B56" s="52" t="s">
        <v>719</v>
      </c>
      <c r="C56" s="51" t="s">
        <v>721</v>
      </c>
      <c r="D56" s="52">
        <v>36</v>
      </c>
    </row>
    <row r="57" spans="1:4" ht="12.75">
      <c r="A57" s="51" t="s">
        <v>655</v>
      </c>
      <c r="B57" s="52" t="s">
        <v>719</v>
      </c>
      <c r="C57" s="51" t="s">
        <v>721</v>
      </c>
      <c r="D57" s="52">
        <v>35</v>
      </c>
    </row>
    <row r="58" spans="1:4" ht="12.75">
      <c r="A58" s="51" t="s">
        <v>656</v>
      </c>
      <c r="B58" s="52" t="s">
        <v>719</v>
      </c>
      <c r="C58" s="51" t="s">
        <v>721</v>
      </c>
      <c r="D58" s="52">
        <v>17</v>
      </c>
    </row>
    <row r="59" spans="1:4" ht="12.75">
      <c r="A59" s="51" t="s">
        <v>657</v>
      </c>
      <c r="B59" s="52" t="s">
        <v>719</v>
      </c>
      <c r="C59" s="51" t="s">
        <v>721</v>
      </c>
      <c r="D59" s="52">
        <v>18</v>
      </c>
    </row>
    <row r="60" spans="1:4" ht="12.75">
      <c r="A60" s="51" t="s">
        <v>658</v>
      </c>
      <c r="B60" s="52" t="s">
        <v>719</v>
      </c>
      <c r="C60" s="51" t="s">
        <v>721</v>
      </c>
      <c r="D60" s="52">
        <v>53</v>
      </c>
    </row>
    <row r="61" spans="1:4" ht="12.75">
      <c r="A61" s="51" t="s">
        <v>658</v>
      </c>
      <c r="B61" s="52" t="s">
        <v>719</v>
      </c>
      <c r="C61" s="51" t="s">
        <v>721</v>
      </c>
      <c r="D61" s="52">
        <v>52</v>
      </c>
    </row>
    <row r="62" spans="1:4" ht="12.75">
      <c r="A62" s="51" t="s">
        <v>658</v>
      </c>
      <c r="B62" s="52" t="s">
        <v>719</v>
      </c>
      <c r="C62" s="51" t="s">
        <v>721</v>
      </c>
      <c r="D62" s="52">
        <v>54</v>
      </c>
    </row>
    <row r="63" spans="1:4" ht="12.75">
      <c r="A63" s="51" t="s">
        <v>659</v>
      </c>
      <c r="B63" s="52" t="s">
        <v>719</v>
      </c>
      <c r="C63" s="51" t="s">
        <v>621</v>
      </c>
      <c r="D63" s="52">
        <v>4</v>
      </c>
    </row>
    <row r="64" spans="1:4" ht="12.75">
      <c r="A64" s="51" t="s">
        <v>659</v>
      </c>
      <c r="B64" s="52" t="s">
        <v>719</v>
      </c>
      <c r="C64" s="51" t="s">
        <v>621</v>
      </c>
      <c r="D64" s="52">
        <v>5</v>
      </c>
    </row>
    <row r="65" spans="1:4" ht="12.75">
      <c r="A65" s="51" t="s">
        <v>659</v>
      </c>
      <c r="B65" s="52" t="s">
        <v>719</v>
      </c>
      <c r="C65" s="51" t="s">
        <v>621</v>
      </c>
      <c r="D65" s="52">
        <v>3</v>
      </c>
    </row>
    <row r="66" spans="1:4" ht="12.75">
      <c r="A66" s="51" t="s">
        <v>660</v>
      </c>
      <c r="B66" s="52" t="s">
        <v>719</v>
      </c>
      <c r="C66" s="51" t="s">
        <v>621</v>
      </c>
      <c r="D66" s="52">
        <v>59</v>
      </c>
    </row>
    <row r="67" spans="1:4" ht="12.75">
      <c r="A67" s="51" t="s">
        <v>660</v>
      </c>
      <c r="B67" s="52" t="s">
        <v>719</v>
      </c>
      <c r="C67" s="51" t="s">
        <v>621</v>
      </c>
      <c r="D67" s="52">
        <v>60</v>
      </c>
    </row>
    <row r="68" spans="1:4" ht="12.75">
      <c r="A68" s="51" t="s">
        <v>660</v>
      </c>
      <c r="B68" s="52" t="s">
        <v>719</v>
      </c>
      <c r="C68" s="51" t="s">
        <v>621</v>
      </c>
      <c r="D68" s="52">
        <v>61</v>
      </c>
    </row>
    <row r="69" spans="1:4" ht="12.75">
      <c r="A69" s="51" t="s">
        <v>661</v>
      </c>
      <c r="B69" s="52" t="s">
        <v>719</v>
      </c>
      <c r="C69" s="51" t="s">
        <v>621</v>
      </c>
      <c r="D69" s="52">
        <v>47</v>
      </c>
    </row>
    <row r="70" spans="1:4" ht="12.75">
      <c r="A70" s="51" t="s">
        <v>661</v>
      </c>
      <c r="B70" s="52" t="s">
        <v>719</v>
      </c>
      <c r="C70" s="51" t="s">
        <v>621</v>
      </c>
      <c r="D70" s="52">
        <v>45</v>
      </c>
    </row>
    <row r="71" spans="1:4" ht="12.75">
      <c r="A71" s="51" t="s">
        <v>661</v>
      </c>
      <c r="B71" s="52" t="s">
        <v>719</v>
      </c>
      <c r="C71" s="51" t="s">
        <v>621</v>
      </c>
      <c r="D71" s="52">
        <v>46</v>
      </c>
    </row>
    <row r="72" spans="1:4" ht="12.75">
      <c r="A72" s="51" t="s">
        <v>662</v>
      </c>
      <c r="B72" s="52" t="s">
        <v>719</v>
      </c>
      <c r="C72" s="51" t="s">
        <v>621</v>
      </c>
      <c r="D72" s="52">
        <v>58</v>
      </c>
    </row>
    <row r="73" spans="1:4" ht="12.75">
      <c r="A73" s="51" t="s">
        <v>662</v>
      </c>
      <c r="B73" s="52" t="s">
        <v>719</v>
      </c>
      <c r="C73" s="51" t="s">
        <v>621</v>
      </c>
      <c r="D73" s="52">
        <v>57</v>
      </c>
    </row>
    <row r="74" spans="1:4" ht="12.75">
      <c r="A74" s="51" t="s">
        <v>663</v>
      </c>
      <c r="B74" s="52" t="s">
        <v>719</v>
      </c>
      <c r="C74" s="51" t="s">
        <v>621</v>
      </c>
      <c r="D74" s="52">
        <v>123</v>
      </c>
    </row>
    <row r="75" spans="1:4" ht="12.75">
      <c r="A75" s="51" t="s">
        <v>663</v>
      </c>
      <c r="B75" s="52" t="s">
        <v>719</v>
      </c>
      <c r="C75" s="51" t="s">
        <v>621</v>
      </c>
      <c r="D75" s="52">
        <v>124</v>
      </c>
    </row>
    <row r="76" spans="1:4" ht="12.75">
      <c r="A76" s="51" t="s">
        <v>664</v>
      </c>
      <c r="B76" s="52" t="s">
        <v>719</v>
      </c>
      <c r="C76" s="51" t="s">
        <v>623</v>
      </c>
      <c r="D76" s="52">
        <v>32</v>
      </c>
    </row>
    <row r="77" spans="1:4" ht="12.75">
      <c r="A77" s="51" t="s">
        <v>664</v>
      </c>
      <c r="B77" s="52" t="s">
        <v>719</v>
      </c>
      <c r="C77" s="51" t="s">
        <v>623</v>
      </c>
      <c r="D77" s="52">
        <v>31</v>
      </c>
    </row>
    <row r="78" spans="1:4" ht="12.75">
      <c r="A78" s="51" t="s">
        <v>664</v>
      </c>
      <c r="B78" s="52" t="s">
        <v>719</v>
      </c>
      <c r="C78" s="51" t="s">
        <v>623</v>
      </c>
      <c r="D78" s="52">
        <v>30</v>
      </c>
    </row>
    <row r="79" spans="1:4" ht="12.75">
      <c r="A79" s="51" t="s">
        <v>665</v>
      </c>
      <c r="B79" s="52" t="s">
        <v>719</v>
      </c>
      <c r="C79" s="51" t="s">
        <v>623</v>
      </c>
      <c r="D79" s="52">
        <v>43</v>
      </c>
    </row>
    <row r="80" spans="1:4" ht="12.75">
      <c r="A80" s="51" t="s">
        <v>665</v>
      </c>
      <c r="B80" s="52" t="s">
        <v>719</v>
      </c>
      <c r="C80" s="51" t="s">
        <v>623</v>
      </c>
      <c r="D80" s="52">
        <v>42</v>
      </c>
    </row>
    <row r="81" spans="1:4" ht="12.75">
      <c r="A81" s="51" t="s">
        <v>665</v>
      </c>
      <c r="B81" s="52" t="s">
        <v>719</v>
      </c>
      <c r="C81" s="51" t="s">
        <v>623</v>
      </c>
      <c r="D81" s="52">
        <v>44</v>
      </c>
    </row>
    <row r="82" spans="1:4" ht="12.75">
      <c r="A82" s="51" t="s">
        <v>666</v>
      </c>
      <c r="B82" s="52" t="s">
        <v>719</v>
      </c>
      <c r="C82" s="51" t="s">
        <v>623</v>
      </c>
      <c r="D82" s="52">
        <v>7</v>
      </c>
    </row>
    <row r="83" spans="1:4" ht="12.75">
      <c r="A83" s="51" t="s">
        <v>666</v>
      </c>
      <c r="B83" s="52" t="s">
        <v>719</v>
      </c>
      <c r="C83" s="51" t="s">
        <v>623</v>
      </c>
      <c r="D83" s="52">
        <v>8</v>
      </c>
    </row>
    <row r="84" spans="1:4" ht="12.75">
      <c r="A84" s="51" t="s">
        <v>666</v>
      </c>
      <c r="B84" s="52" t="s">
        <v>719</v>
      </c>
      <c r="C84" s="51" t="s">
        <v>623</v>
      </c>
      <c r="D84" s="52">
        <v>6</v>
      </c>
    </row>
    <row r="85" spans="1:4" ht="12.75">
      <c r="A85" s="51" t="s">
        <v>667</v>
      </c>
      <c r="B85" s="52" t="s">
        <v>719</v>
      </c>
      <c r="C85" s="51" t="s">
        <v>623</v>
      </c>
      <c r="D85" s="52">
        <v>152</v>
      </c>
    </row>
    <row r="86" spans="1:4" ht="12.75">
      <c r="A86" s="51" t="s">
        <v>667</v>
      </c>
      <c r="B86" s="52" t="s">
        <v>719</v>
      </c>
      <c r="C86" s="51" t="s">
        <v>623</v>
      </c>
      <c r="D86" s="52">
        <v>153</v>
      </c>
    </row>
    <row r="87" spans="1:4" ht="12.75">
      <c r="A87" s="51" t="s">
        <v>668</v>
      </c>
      <c r="B87" s="52" t="s">
        <v>719</v>
      </c>
      <c r="C87" s="51" t="s">
        <v>623</v>
      </c>
      <c r="D87" s="52">
        <v>112</v>
      </c>
    </row>
    <row r="88" spans="1:4" ht="12.75">
      <c r="A88" s="51" t="s">
        <v>668</v>
      </c>
      <c r="B88" s="52" t="s">
        <v>719</v>
      </c>
      <c r="C88" s="51" t="s">
        <v>623</v>
      </c>
      <c r="D88" s="52">
        <v>111</v>
      </c>
    </row>
    <row r="89" spans="1:4" ht="12.75">
      <c r="A89" s="51" t="s">
        <v>669</v>
      </c>
      <c r="B89" s="52" t="s">
        <v>719</v>
      </c>
      <c r="C89" s="51" t="s">
        <v>722</v>
      </c>
      <c r="D89" s="52">
        <v>63</v>
      </c>
    </row>
    <row r="90" spans="1:4" ht="12.75">
      <c r="A90" s="51" t="s">
        <v>669</v>
      </c>
      <c r="B90" s="52" t="s">
        <v>719</v>
      </c>
      <c r="C90" s="51" t="s">
        <v>722</v>
      </c>
      <c r="D90" s="52">
        <v>62</v>
      </c>
    </row>
    <row r="91" spans="1:4" ht="12.75">
      <c r="A91" s="51" t="s">
        <v>669</v>
      </c>
      <c r="B91" s="52" t="s">
        <v>719</v>
      </c>
      <c r="C91" s="51" t="s">
        <v>722</v>
      </c>
      <c r="D91" s="52">
        <v>64</v>
      </c>
    </row>
    <row r="92" spans="1:4" ht="12.75">
      <c r="A92" s="51" t="s">
        <v>670</v>
      </c>
      <c r="B92" s="52" t="s">
        <v>719</v>
      </c>
      <c r="C92" s="51" t="s">
        <v>723</v>
      </c>
      <c r="D92" s="52">
        <v>67</v>
      </c>
    </row>
    <row r="93" spans="1:4" ht="12.75">
      <c r="A93" s="51" t="s">
        <v>670</v>
      </c>
      <c r="B93" s="52" t="s">
        <v>719</v>
      </c>
      <c r="C93" s="51" t="s">
        <v>723</v>
      </c>
      <c r="D93" s="52">
        <v>65</v>
      </c>
    </row>
    <row r="94" spans="1:4" ht="12.75">
      <c r="A94" s="51" t="s">
        <v>670</v>
      </c>
      <c r="B94" s="52" t="s">
        <v>719</v>
      </c>
      <c r="C94" s="51" t="s">
        <v>723</v>
      </c>
      <c r="D94" s="52">
        <v>66</v>
      </c>
    </row>
    <row r="95" spans="1:4" ht="12.75">
      <c r="A95" s="51" t="s">
        <v>671</v>
      </c>
      <c r="B95" s="52" t="s">
        <v>719</v>
      </c>
      <c r="C95" s="51" t="s">
        <v>724</v>
      </c>
      <c r="D95" s="52">
        <v>122</v>
      </c>
    </row>
    <row r="96" spans="1:4" ht="12.75">
      <c r="A96" s="51" t="s">
        <v>671</v>
      </c>
      <c r="B96" s="52" t="s">
        <v>719</v>
      </c>
      <c r="C96" s="51" t="s">
        <v>724</v>
      </c>
      <c r="D96" s="52">
        <v>121</v>
      </c>
    </row>
    <row r="97" spans="1:4" ht="12.75">
      <c r="A97" s="51" t="s">
        <v>672</v>
      </c>
      <c r="B97" s="52" t="s">
        <v>719</v>
      </c>
      <c r="C97" s="51" t="s">
        <v>724</v>
      </c>
      <c r="D97" s="52">
        <v>119</v>
      </c>
    </row>
    <row r="98" spans="1:4" ht="12.75">
      <c r="A98" s="51" t="s">
        <v>672</v>
      </c>
      <c r="B98" s="52" t="s">
        <v>719</v>
      </c>
      <c r="C98" s="51" t="s">
        <v>724</v>
      </c>
      <c r="D98" s="52">
        <v>120</v>
      </c>
    </row>
    <row r="99" spans="1:4" ht="12.75">
      <c r="A99" s="51" t="s">
        <v>673</v>
      </c>
      <c r="B99" s="52" t="s">
        <v>719</v>
      </c>
      <c r="C99" s="51" t="s">
        <v>724</v>
      </c>
      <c r="D99" s="52">
        <v>118</v>
      </c>
    </row>
    <row r="100" spans="1:4" ht="12.75">
      <c r="A100" s="51" t="s">
        <v>673</v>
      </c>
      <c r="B100" s="52" t="s">
        <v>719</v>
      </c>
      <c r="C100" s="51" t="s">
        <v>724</v>
      </c>
      <c r="D100" s="52">
        <v>117</v>
      </c>
    </row>
    <row r="101" spans="1:4" ht="12.75">
      <c r="A101" s="51" t="s">
        <v>674</v>
      </c>
      <c r="B101" s="52" t="s">
        <v>719</v>
      </c>
      <c r="C101" s="51" t="s">
        <v>622</v>
      </c>
      <c r="D101" s="52">
        <v>21</v>
      </c>
    </row>
    <row r="102" spans="1:4" ht="12.75">
      <c r="A102" s="51" t="s">
        <v>674</v>
      </c>
      <c r="B102" s="52" t="s">
        <v>719</v>
      </c>
      <c r="C102" s="51" t="s">
        <v>622</v>
      </c>
      <c r="D102" s="52">
        <v>20</v>
      </c>
    </row>
    <row r="103" spans="1:4" ht="12.75">
      <c r="A103" s="51" t="s">
        <v>674</v>
      </c>
      <c r="B103" s="52" t="s">
        <v>719</v>
      </c>
      <c r="C103" s="51" t="s">
        <v>622</v>
      </c>
      <c r="D103" s="52">
        <v>19</v>
      </c>
    </row>
    <row r="104" spans="1:4" ht="12.75">
      <c r="A104" s="51" t="s">
        <v>675</v>
      </c>
      <c r="B104" s="52" t="s">
        <v>719</v>
      </c>
      <c r="C104" s="51" t="s">
        <v>621</v>
      </c>
      <c r="D104" s="52">
        <v>128</v>
      </c>
    </row>
    <row r="105" spans="1:4" ht="12.75">
      <c r="A105" s="51" t="s">
        <v>675</v>
      </c>
      <c r="B105" s="52" t="s">
        <v>719</v>
      </c>
      <c r="C105" s="51" t="s">
        <v>621</v>
      </c>
      <c r="D105" s="52">
        <v>127</v>
      </c>
    </row>
    <row r="106" spans="1:4" ht="12.75">
      <c r="A106" s="51" t="s">
        <v>675</v>
      </c>
      <c r="B106" s="52" t="s">
        <v>719</v>
      </c>
      <c r="C106" s="51" t="s">
        <v>621</v>
      </c>
      <c r="D106" s="52">
        <v>126</v>
      </c>
    </row>
    <row r="107" spans="1:4" ht="12.75">
      <c r="A107" s="51" t="s">
        <v>676</v>
      </c>
      <c r="B107" s="52" t="s">
        <v>719</v>
      </c>
      <c r="C107" s="51" t="s">
        <v>621</v>
      </c>
      <c r="D107" s="52">
        <v>108</v>
      </c>
    </row>
    <row r="108" spans="1:4" ht="12.75">
      <c r="A108" s="51" t="s">
        <v>676</v>
      </c>
      <c r="B108" s="52" t="s">
        <v>719</v>
      </c>
      <c r="C108" s="51" t="s">
        <v>621</v>
      </c>
      <c r="D108" s="52">
        <v>110</v>
      </c>
    </row>
    <row r="109" spans="1:4" ht="12.75">
      <c r="A109" s="51" t="s">
        <v>676</v>
      </c>
      <c r="B109" s="52" t="s">
        <v>719</v>
      </c>
      <c r="C109" s="51" t="s">
        <v>621</v>
      </c>
      <c r="D109" s="52">
        <v>109</v>
      </c>
    </row>
    <row r="110" spans="1:4" ht="12.75">
      <c r="A110" s="51" t="s">
        <v>677</v>
      </c>
      <c r="B110" s="52" t="s">
        <v>719</v>
      </c>
      <c r="C110" s="51" t="s">
        <v>725</v>
      </c>
      <c r="D110" s="52">
        <v>107</v>
      </c>
    </row>
    <row r="111" spans="1:4" ht="12.75">
      <c r="A111" s="51" t="s">
        <v>678</v>
      </c>
      <c r="B111" s="52" t="s">
        <v>719</v>
      </c>
      <c r="C111" s="51" t="s">
        <v>720</v>
      </c>
      <c r="D111" s="52">
        <v>9</v>
      </c>
    </row>
    <row r="112" spans="1:4" ht="12.75">
      <c r="A112" s="51" t="s">
        <v>680</v>
      </c>
      <c r="B112" s="52" t="s">
        <v>719</v>
      </c>
      <c r="C112" s="51" t="s">
        <v>681</v>
      </c>
      <c r="D112" s="52">
        <v>105</v>
      </c>
    </row>
    <row r="113" spans="1:4" ht="12.75">
      <c r="A113" s="51" t="s">
        <v>682</v>
      </c>
      <c r="B113" s="52" t="s">
        <v>719</v>
      </c>
      <c r="C113" s="51" t="s">
        <v>683</v>
      </c>
      <c r="D113" s="52">
        <v>106</v>
      </c>
    </row>
    <row r="114" spans="1:4" ht="12.75">
      <c r="A114" s="51" t="s">
        <v>684</v>
      </c>
      <c r="B114" s="52" t="s">
        <v>719</v>
      </c>
      <c r="C114" s="51" t="s">
        <v>721</v>
      </c>
      <c r="D114" s="52">
        <v>10</v>
      </c>
    </row>
    <row r="115" spans="1:4" ht="12.75">
      <c r="A115" s="51" t="s">
        <v>685</v>
      </c>
      <c r="B115" s="52" t="s">
        <v>719</v>
      </c>
      <c r="C115" s="51" t="s">
        <v>621</v>
      </c>
      <c r="D115" s="52">
        <v>68</v>
      </c>
    </row>
    <row r="116" spans="1:4" ht="12.75">
      <c r="A116" s="51" t="s">
        <v>686</v>
      </c>
      <c r="B116" s="52" t="s">
        <v>719</v>
      </c>
      <c r="C116" s="51" t="s">
        <v>621</v>
      </c>
      <c r="D116" s="52">
        <v>14</v>
      </c>
    </row>
    <row r="117" spans="1:4" ht="12.75">
      <c r="A117" s="51" t="s">
        <v>687</v>
      </c>
      <c r="B117" s="52" t="s">
        <v>719</v>
      </c>
      <c r="C117" s="51" t="s">
        <v>623</v>
      </c>
      <c r="D117" s="52">
        <v>103</v>
      </c>
    </row>
    <row r="118" spans="1:4" ht="12.75">
      <c r="A118" s="51" t="s">
        <v>688</v>
      </c>
      <c r="B118" s="52" t="s">
        <v>719</v>
      </c>
      <c r="C118" s="51" t="s">
        <v>623</v>
      </c>
      <c r="D118" s="52">
        <v>48</v>
      </c>
    </row>
    <row r="119" spans="1:4" ht="12.75">
      <c r="A119" s="51" t="s">
        <v>689</v>
      </c>
      <c r="B119" s="52" t="s">
        <v>719</v>
      </c>
      <c r="C119" s="51" t="s">
        <v>623</v>
      </c>
      <c r="D119" s="52">
        <v>83</v>
      </c>
    </row>
    <row r="120" spans="1:4" ht="12.75">
      <c r="A120" s="51" t="s">
        <v>690</v>
      </c>
      <c r="B120" s="52" t="s">
        <v>719</v>
      </c>
      <c r="C120" s="51" t="s">
        <v>722</v>
      </c>
      <c r="D120" s="52">
        <v>69</v>
      </c>
    </row>
    <row r="121" spans="1:4" ht="12.75">
      <c r="A121" s="51" t="s">
        <v>691</v>
      </c>
      <c r="B121" s="52" t="s">
        <v>719</v>
      </c>
      <c r="C121" s="51" t="s">
        <v>724</v>
      </c>
      <c r="D121" s="52">
        <v>2</v>
      </c>
    </row>
    <row r="122" spans="1:4" ht="12.75">
      <c r="A122" s="51" t="s">
        <v>691</v>
      </c>
      <c r="B122" s="52" t="s">
        <v>719</v>
      </c>
      <c r="C122" s="51" t="s">
        <v>724</v>
      </c>
      <c r="D122" s="52">
        <v>1</v>
      </c>
    </row>
    <row r="123" spans="1:4" ht="12.75">
      <c r="A123" s="51" t="s">
        <v>692</v>
      </c>
      <c r="B123" s="52" t="s">
        <v>719</v>
      </c>
      <c r="C123" s="51" t="s">
        <v>622</v>
      </c>
      <c r="D123" s="52">
        <v>70</v>
      </c>
    </row>
    <row r="124" spans="1:4" ht="12.75">
      <c r="A124" s="51" t="s">
        <v>693</v>
      </c>
      <c r="B124" s="52" t="s">
        <v>719</v>
      </c>
      <c r="C124" s="51" t="s">
        <v>621</v>
      </c>
      <c r="D124" s="52">
        <v>129</v>
      </c>
    </row>
    <row r="125" spans="1:4" ht="12.75">
      <c r="A125" s="51" t="s">
        <v>694</v>
      </c>
      <c r="B125" s="52" t="s">
        <v>719</v>
      </c>
      <c r="C125" s="51" t="s">
        <v>621</v>
      </c>
      <c r="D125" s="52">
        <v>125</v>
      </c>
    </row>
    <row r="126" spans="1:4" ht="12.75">
      <c r="A126" s="51" t="s">
        <v>695</v>
      </c>
      <c r="B126" s="52" t="s">
        <v>719</v>
      </c>
      <c r="C126" s="51" t="s">
        <v>696</v>
      </c>
      <c r="D126" s="52">
        <v>12</v>
      </c>
    </row>
    <row r="127" spans="1:4" ht="12.75">
      <c r="A127" s="51" t="s">
        <v>695</v>
      </c>
      <c r="B127" s="52" t="s">
        <v>719</v>
      </c>
      <c r="C127" s="51" t="s">
        <v>696</v>
      </c>
      <c r="D127" s="52">
        <v>11</v>
      </c>
    </row>
    <row r="128" spans="1:4" ht="12.75">
      <c r="A128" s="51" t="s">
        <v>695</v>
      </c>
      <c r="B128" s="52" t="s">
        <v>719</v>
      </c>
      <c r="C128" s="51" t="s">
        <v>696</v>
      </c>
      <c r="D128" s="52">
        <v>13</v>
      </c>
    </row>
    <row r="129" spans="1:4" ht="12.75">
      <c r="A129" s="51" t="s">
        <v>697</v>
      </c>
      <c r="B129" s="52" t="s">
        <v>719</v>
      </c>
      <c r="C129" s="51" t="s">
        <v>696</v>
      </c>
      <c r="D129" s="52">
        <v>85</v>
      </c>
    </row>
    <row r="130" spans="1:4" ht="12.75">
      <c r="A130" s="51" t="s">
        <v>698</v>
      </c>
      <c r="B130" s="52" t="s">
        <v>719</v>
      </c>
      <c r="C130" s="51" t="s">
        <v>696</v>
      </c>
      <c r="D130" s="52">
        <v>154</v>
      </c>
    </row>
    <row r="131" spans="1:4" ht="12.75">
      <c r="A131" s="51" t="s">
        <v>699</v>
      </c>
      <c r="B131" s="52" t="s">
        <v>719</v>
      </c>
      <c r="C131" s="51" t="s">
        <v>696</v>
      </c>
      <c r="D131" s="52">
        <v>102</v>
      </c>
    </row>
    <row r="132" spans="1:4" ht="12.75">
      <c r="A132" s="51" t="s">
        <v>700</v>
      </c>
      <c r="B132" s="52" t="s">
        <v>719</v>
      </c>
      <c r="C132" s="51" t="s">
        <v>701</v>
      </c>
      <c r="D132" s="52">
        <v>33</v>
      </c>
    </row>
    <row r="133" spans="1:4" ht="12.75">
      <c r="A133" s="51" t="s">
        <v>700</v>
      </c>
      <c r="B133" s="52" t="s">
        <v>719</v>
      </c>
      <c r="C133" s="51" t="s">
        <v>701</v>
      </c>
      <c r="D133" s="52">
        <v>34</v>
      </c>
    </row>
    <row r="134" spans="1:4" ht="12.75">
      <c r="A134" s="51" t="s">
        <v>702</v>
      </c>
      <c r="B134" s="52" t="s">
        <v>719</v>
      </c>
      <c r="C134" s="51" t="s">
        <v>701</v>
      </c>
      <c r="D134" s="52">
        <v>39</v>
      </c>
    </row>
    <row r="135" spans="1:4" ht="12.75">
      <c r="A135" s="51" t="s">
        <v>702</v>
      </c>
      <c r="B135" s="52" t="s">
        <v>719</v>
      </c>
      <c r="C135" s="51" t="s">
        <v>701</v>
      </c>
      <c r="D135" s="52">
        <v>38</v>
      </c>
    </row>
    <row r="136" spans="1:4" ht="12.75">
      <c r="A136" s="51" t="s">
        <v>703</v>
      </c>
      <c r="B136" s="52" t="s">
        <v>719</v>
      </c>
      <c r="C136" s="51" t="s">
        <v>701</v>
      </c>
      <c r="D136" s="52">
        <v>37</v>
      </c>
    </row>
    <row r="137" spans="1:4" ht="12.75">
      <c r="A137" s="51" t="s">
        <v>704</v>
      </c>
      <c r="B137" s="52" t="s">
        <v>719</v>
      </c>
      <c r="C137" s="51" t="s">
        <v>701</v>
      </c>
      <c r="D137" s="52">
        <v>40</v>
      </c>
    </row>
    <row r="138" spans="1:4" ht="12.75">
      <c r="A138" s="51" t="s">
        <v>704</v>
      </c>
      <c r="B138" s="52" t="s">
        <v>719</v>
      </c>
      <c r="C138" s="51" t="s">
        <v>701</v>
      </c>
      <c r="D138" s="52">
        <v>41</v>
      </c>
    </row>
    <row r="139" spans="1:4" ht="12.75">
      <c r="A139" s="51" t="s">
        <v>705</v>
      </c>
      <c r="B139" s="52" t="s">
        <v>719</v>
      </c>
      <c r="C139" s="51" t="s">
        <v>701</v>
      </c>
      <c r="D139" s="52">
        <v>22</v>
      </c>
    </row>
    <row r="140" spans="1:4" ht="12.75">
      <c r="A140" s="51" t="s">
        <v>705</v>
      </c>
      <c r="B140" s="52" t="s">
        <v>719</v>
      </c>
      <c r="C140" s="51" t="s">
        <v>701</v>
      </c>
      <c r="D140" s="52">
        <v>23</v>
      </c>
    </row>
    <row r="141" spans="1:4" ht="12.75">
      <c r="A141" s="51" t="s">
        <v>706</v>
      </c>
      <c r="B141" s="52" t="s">
        <v>719</v>
      </c>
      <c r="C141" s="51" t="s">
        <v>701</v>
      </c>
      <c r="D141" s="52">
        <v>155</v>
      </c>
    </row>
    <row r="142" spans="1:3" ht="12.75">
      <c r="A142" s="51" t="s">
        <v>861</v>
      </c>
      <c r="B142" s="52" t="s">
        <v>719</v>
      </c>
      <c r="C142" s="51" t="s">
        <v>1725</v>
      </c>
    </row>
  </sheetData>
  <sheetProtection password="C760" sheet="1" objects="1" scenarios="1" pivotTable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AT104"/>
  <sheetViews>
    <sheetView showGridLines="0" showRowColHeaders="0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D3" sqref="D3"/>
    </sheetView>
  </sheetViews>
  <sheetFormatPr defaultColWidth="9.140625" defaultRowHeight="12.75"/>
  <cols>
    <col min="1" max="1" width="74.57421875" style="0" customWidth="1"/>
    <col min="2" max="2" width="3.7109375" style="0" bestFit="1" customWidth="1"/>
    <col min="3" max="3" width="6.7109375" style="0" bestFit="1" customWidth="1"/>
    <col min="4" max="4" width="2.57421875" style="0" bestFit="1" customWidth="1"/>
    <col min="5" max="5" width="9.421875" style="0" customWidth="1"/>
    <col min="7" max="19" width="2.7109375" style="0" customWidth="1"/>
    <col min="21" max="32" width="14.57421875" style="0" customWidth="1"/>
    <col min="33" max="45" width="3.00390625" style="0" customWidth="1"/>
  </cols>
  <sheetData>
    <row r="1" spans="1:5" ht="13.5" thickBot="1">
      <c r="A1" s="81"/>
      <c r="B1" s="83"/>
      <c r="C1" s="83"/>
      <c r="D1" s="83"/>
      <c r="E1" s="81"/>
    </row>
    <row r="2" spans="1:5" ht="14.25" customHeight="1" thickBot="1">
      <c r="A2" s="80"/>
      <c r="B2" s="8" t="str">
        <f ca="1">OFFSET(B69,E4,0)</f>
        <v>S</v>
      </c>
      <c r="C2" s="9">
        <f ca="1">OFFSET(C69,E4,0)</f>
        <v>0</v>
      </c>
      <c r="D2" s="84">
        <f ca="1">OFFSET(D69,E4,0)</f>
        <v>0</v>
      </c>
      <c r="E2" s="82"/>
    </row>
    <row r="3" spans="1:5" ht="14.25" thickBot="1">
      <c r="A3" s="7"/>
      <c r="B3" s="10"/>
      <c r="C3" s="10"/>
      <c r="D3" s="10"/>
      <c r="E3" s="10"/>
    </row>
    <row r="4" spans="1:19" ht="14.25" customHeight="1" thickBot="1">
      <c r="A4" s="11" t="s">
        <v>539</v>
      </c>
      <c r="B4" s="8" t="str">
        <f ca="1">OFFSET(B19,E4,0)</f>
        <v>RUR</v>
      </c>
      <c r="C4" s="9" t="str">
        <f ca="1">OFFSET(C19,E4,0)</f>
        <v>НЕ ОБЛАГАЮТСЯ</v>
      </c>
      <c r="D4" s="9" t="str">
        <f ca="1">CONCATENATE(OFFSET(D19,E4,0),"A")</f>
        <v>RA</v>
      </c>
      <c r="E4" s="12">
        <v>10</v>
      </c>
      <c r="G4" s="312" t="s">
        <v>744</v>
      </c>
      <c r="H4" s="315" t="s">
        <v>776</v>
      </c>
      <c r="I4" s="308" t="s">
        <v>777</v>
      </c>
      <c r="J4" s="318" t="s">
        <v>771</v>
      </c>
      <c r="K4" s="308" t="s">
        <v>864</v>
      </c>
      <c r="L4" s="308" t="s">
        <v>423</v>
      </c>
      <c r="M4" s="308" t="s">
        <v>740</v>
      </c>
      <c r="N4" s="308" t="s">
        <v>741</v>
      </c>
      <c r="O4" s="308" t="s">
        <v>742</v>
      </c>
      <c r="P4" s="308" t="s">
        <v>772</v>
      </c>
      <c r="Q4" s="308" t="s">
        <v>536</v>
      </c>
      <c r="R4" s="308" t="s">
        <v>537</v>
      </c>
      <c r="S4" s="309" t="s">
        <v>538</v>
      </c>
    </row>
    <row r="5" spans="1:19" ht="13.5">
      <c r="A5" s="13" t="str">
        <f ca="1">OFFSET(A19,E4,0)</f>
        <v>Kaspersky Lab. 10 Geroev Panfilovtsev St. Moscow, 125363</v>
      </c>
      <c r="B5" s="14"/>
      <c r="C5" s="15"/>
      <c r="D5" s="15"/>
      <c r="E5" s="16"/>
      <c r="G5" s="313"/>
      <c r="H5" s="316"/>
      <c r="I5" s="238"/>
      <c r="J5" s="319"/>
      <c r="K5" s="238"/>
      <c r="L5" s="238"/>
      <c r="M5" s="238"/>
      <c r="N5" s="238"/>
      <c r="O5" s="238"/>
      <c r="P5" s="238"/>
      <c r="Q5" s="238"/>
      <c r="R5" s="238"/>
      <c r="S5" s="310"/>
    </row>
    <row r="6" spans="1:19" ht="13.5">
      <c r="A6" s="17" t="s">
        <v>540</v>
      </c>
      <c r="B6" s="17"/>
      <c r="C6" s="17"/>
      <c r="D6" s="17"/>
      <c r="E6" s="17"/>
      <c r="G6" s="313"/>
      <c r="H6" s="316"/>
      <c r="I6" s="238"/>
      <c r="J6" s="319"/>
      <c r="K6" s="238"/>
      <c r="L6" s="238"/>
      <c r="M6" s="238"/>
      <c r="N6" s="238"/>
      <c r="O6" s="238"/>
      <c r="P6" s="238"/>
      <c r="Q6" s="238"/>
      <c r="R6" s="238"/>
      <c r="S6" s="310"/>
    </row>
    <row r="7" spans="1:19" ht="13.5">
      <c r="A7" s="13" t="str">
        <f ca="1">OFFSET(A37,E4,0)</f>
        <v>sales@kaspersky.com</v>
      </c>
      <c r="B7" s="18"/>
      <c r="C7" s="18"/>
      <c r="D7" s="18"/>
      <c r="E7" s="19"/>
      <c r="G7" s="313"/>
      <c r="H7" s="316"/>
      <c r="I7" s="238"/>
      <c r="J7" s="319"/>
      <c r="K7" s="238"/>
      <c r="L7" s="238"/>
      <c r="M7" s="238"/>
      <c r="N7" s="238"/>
      <c r="O7" s="238"/>
      <c r="P7" s="238"/>
      <c r="Q7" s="238"/>
      <c r="R7" s="238"/>
      <c r="S7" s="310"/>
    </row>
    <row r="8" spans="1:19" ht="14.25" thickBot="1">
      <c r="A8" s="17" t="s">
        <v>541</v>
      </c>
      <c r="B8" s="17"/>
      <c r="C8" s="17"/>
      <c r="D8" s="17"/>
      <c r="E8" s="17"/>
      <c r="G8" s="314"/>
      <c r="H8" s="317"/>
      <c r="I8" s="239"/>
      <c r="J8" s="320"/>
      <c r="K8" s="239"/>
      <c r="L8" s="239"/>
      <c r="M8" s="239"/>
      <c r="N8" s="239"/>
      <c r="O8" s="239"/>
      <c r="P8" s="239"/>
      <c r="Q8" s="239"/>
      <c r="R8" s="239"/>
      <c r="S8" s="311"/>
    </row>
    <row r="9" spans="1:19" ht="14.25" thickBot="1">
      <c r="A9" s="13" t="str">
        <f ca="1">OFFSET(A54,E4,0)</f>
        <v>Russian Federation</v>
      </c>
      <c r="B9" s="18"/>
      <c r="C9" s="18"/>
      <c r="D9" s="18"/>
      <c r="E9" s="19"/>
      <c r="G9" s="89" t="s">
        <v>614</v>
      </c>
      <c r="H9" s="86" t="str">
        <f ca="1">OFFSET(H$19,$E$4,0)</f>
        <v>+</v>
      </c>
      <c r="I9" s="87" t="str">
        <f aca="true" ca="1" t="shared" si="0" ref="I9:S9">OFFSET(I$19,$E$4,0)</f>
        <v>+</v>
      </c>
      <c r="J9" s="87" t="str">
        <f ca="1">OFFSET(J$19,$E$4,0)</f>
        <v>+</v>
      </c>
      <c r="K9" s="87" t="str">
        <f ca="1">OFFSET(K$19,$E$4,0)</f>
        <v>+</v>
      </c>
      <c r="L9" s="87" t="str">
        <f ca="1">OFFSET(L$19,$E$4,0)</f>
        <v>+</v>
      </c>
      <c r="M9" s="87" t="str">
        <f ca="1">OFFSET(M$19,$E$4,0)</f>
        <v>+</v>
      </c>
      <c r="N9" s="87" t="str">
        <f ca="1" t="shared" si="0"/>
        <v>+</v>
      </c>
      <c r="O9" s="87" t="str">
        <f ca="1" t="shared" si="0"/>
        <v>-</v>
      </c>
      <c r="P9" s="87" t="str">
        <f ca="1" t="shared" si="0"/>
        <v>+</v>
      </c>
      <c r="Q9" s="87" t="str">
        <f ca="1" t="shared" si="0"/>
        <v>-</v>
      </c>
      <c r="R9" s="87" t="str">
        <f ca="1" t="shared" si="0"/>
        <v>+</v>
      </c>
      <c r="S9" s="88" t="str">
        <f ca="1" t="shared" si="0"/>
        <v>+</v>
      </c>
    </row>
    <row r="10" spans="1:5" ht="13.5">
      <c r="A10" s="17" t="s">
        <v>542</v>
      </c>
      <c r="B10" s="17"/>
      <c r="C10" s="17"/>
      <c r="D10" s="17"/>
      <c r="E10" s="17"/>
    </row>
    <row r="11" spans="1:5" ht="13.5">
      <c r="A11" s="20" t="s">
        <v>446</v>
      </c>
      <c r="B11" s="18"/>
      <c r="C11" s="18"/>
      <c r="D11" s="18"/>
      <c r="E11" s="19"/>
    </row>
    <row r="12" spans="1:5" ht="13.5">
      <c r="A12" s="137" t="s">
        <v>850</v>
      </c>
      <c r="B12" s="7"/>
      <c r="C12" s="7"/>
      <c r="D12" s="7"/>
      <c r="E12" s="7"/>
    </row>
    <row r="13" spans="1:5" ht="13.5">
      <c r="A13" s="137" t="s">
        <v>847</v>
      </c>
      <c r="B13" s="7"/>
      <c r="C13" s="7">
        <f>COUNT('SaleListHome+SOHO'!M:M)</f>
        <v>25</v>
      </c>
      <c r="D13" s="7"/>
      <c r="E13" s="7">
        <f>SUM('SaleListHome+SOHO'!M:M)</f>
        <v>84651.98999999999</v>
      </c>
    </row>
    <row r="14" spans="1:5" ht="13.5">
      <c r="A14" s="137" t="s">
        <v>848</v>
      </c>
      <c r="B14" s="7"/>
      <c r="C14" s="7">
        <f>COUNT('SaleListSMB+Enterprise'!M:M)</f>
        <v>720</v>
      </c>
      <c r="D14" s="7"/>
      <c r="E14" s="7">
        <f>SUM('SaleListSMB+Enterprise'!M:M)</f>
        <v>459028.60000000003</v>
      </c>
    </row>
    <row r="15" spans="1:5" ht="13.5">
      <c r="A15" s="137" t="s">
        <v>849</v>
      </c>
      <c r="B15" s="7"/>
      <c r="C15" s="7">
        <f>COUNT(SaleListxSP!M:M)</f>
        <v>144</v>
      </c>
      <c r="D15" s="7"/>
      <c r="E15" s="7">
        <f>SUM(SaleListxSP!M:M)</f>
        <v>37140.999999999985</v>
      </c>
    </row>
    <row r="16" spans="1:5" ht="13.5">
      <c r="A16" s="137" t="s">
        <v>864</v>
      </c>
      <c r="B16" s="7"/>
      <c r="C16" s="7">
        <f>COUNT(SaleListHostedSecurity!M:M)</f>
        <v>309</v>
      </c>
      <c r="D16" s="7"/>
      <c r="E16" s="7">
        <f>SUM(SaleListHostedSecurity!M:M)</f>
        <v>46229860.69999999</v>
      </c>
    </row>
    <row r="17" spans="1:5" ht="13.5">
      <c r="A17" s="137" t="s">
        <v>740</v>
      </c>
      <c r="B17" s="7"/>
      <c r="C17" s="7">
        <f>COUNT(SaleListMedia!M:M)</f>
        <v>6</v>
      </c>
      <c r="D17" s="7"/>
      <c r="E17" s="7">
        <f>SUM(SaleListMedia!M:M)</f>
        <v>5157.96</v>
      </c>
    </row>
    <row r="18" spans="1:13" ht="13.5">
      <c r="A18" s="138" t="s">
        <v>708</v>
      </c>
      <c r="B18" s="7"/>
      <c r="C18" s="98">
        <f>SUM(C13:C17)</f>
        <v>1204</v>
      </c>
      <c r="D18" s="7"/>
      <c r="E18" s="98">
        <f>SUM(E13:E17)</f>
        <v>46815840.24999999</v>
      </c>
      <c r="M18" t="s">
        <v>714</v>
      </c>
    </row>
    <row r="19" spans="1:5" ht="13.5">
      <c r="A19" s="21" t="s">
        <v>543</v>
      </c>
      <c r="B19" s="7"/>
      <c r="C19" s="7"/>
      <c r="D19" s="7"/>
      <c r="E19" s="7"/>
    </row>
    <row r="20" spans="1:19" ht="13.5">
      <c r="A20" s="22" t="s">
        <v>870</v>
      </c>
      <c r="B20" s="23" t="s">
        <v>544</v>
      </c>
      <c r="C20" s="23" t="s">
        <v>545</v>
      </c>
      <c r="D20" s="23" t="s">
        <v>546</v>
      </c>
      <c r="E20" s="23" t="s">
        <v>547</v>
      </c>
      <c r="H20" s="85" t="s">
        <v>614</v>
      </c>
      <c r="I20" s="85" t="s">
        <v>614</v>
      </c>
      <c r="J20" s="85" t="s">
        <v>614</v>
      </c>
      <c r="K20" s="85" t="s">
        <v>770</v>
      </c>
      <c r="L20" s="85" t="s">
        <v>614</v>
      </c>
      <c r="M20" s="85" t="s">
        <v>614</v>
      </c>
      <c r="N20" s="85" t="s">
        <v>770</v>
      </c>
      <c r="O20" s="85" t="s">
        <v>770</v>
      </c>
      <c r="P20" s="85" t="s">
        <v>614</v>
      </c>
      <c r="Q20" s="85" t="s">
        <v>614</v>
      </c>
      <c r="R20" s="85" t="s">
        <v>614</v>
      </c>
      <c r="S20" s="85" t="s">
        <v>614</v>
      </c>
    </row>
    <row r="21" spans="1:19" ht="13.5">
      <c r="A21" s="22" t="s">
        <v>548</v>
      </c>
      <c r="B21" s="23" t="s">
        <v>544</v>
      </c>
      <c r="C21" s="23" t="s">
        <v>545</v>
      </c>
      <c r="D21" s="22" t="s">
        <v>549</v>
      </c>
      <c r="E21" s="23" t="s">
        <v>550</v>
      </c>
      <c r="H21" s="85" t="s">
        <v>614</v>
      </c>
      <c r="I21" s="85" t="s">
        <v>614</v>
      </c>
      <c r="J21" s="85" t="s">
        <v>770</v>
      </c>
      <c r="K21" s="85" t="s">
        <v>770</v>
      </c>
      <c r="L21" s="85" t="s">
        <v>614</v>
      </c>
      <c r="M21" s="85" t="s">
        <v>614</v>
      </c>
      <c r="N21" s="85" t="s">
        <v>614</v>
      </c>
      <c r="O21" s="85" t="s">
        <v>770</v>
      </c>
      <c r="P21" s="85" t="s">
        <v>614</v>
      </c>
      <c r="Q21" s="85" t="s">
        <v>614</v>
      </c>
      <c r="R21" s="85" t="s">
        <v>614</v>
      </c>
      <c r="S21" s="85" t="s">
        <v>614</v>
      </c>
    </row>
    <row r="22" spans="1:19" ht="13.5">
      <c r="A22" s="22" t="s">
        <v>551</v>
      </c>
      <c r="B22" s="23" t="s">
        <v>552</v>
      </c>
      <c r="C22" s="23" t="s">
        <v>545</v>
      </c>
      <c r="D22" s="22" t="s">
        <v>553</v>
      </c>
      <c r="E22" s="23" t="s">
        <v>554</v>
      </c>
      <c r="H22" s="85" t="s">
        <v>614</v>
      </c>
      <c r="I22" s="85" t="s">
        <v>614</v>
      </c>
      <c r="J22" s="85" t="s">
        <v>614</v>
      </c>
      <c r="K22" s="85" t="s">
        <v>770</v>
      </c>
      <c r="L22" s="85" t="s">
        <v>614</v>
      </c>
      <c r="M22" s="85" t="s">
        <v>614</v>
      </c>
      <c r="N22" s="85" t="s">
        <v>614</v>
      </c>
      <c r="O22" s="85" t="s">
        <v>770</v>
      </c>
      <c r="P22" s="85" t="s">
        <v>614</v>
      </c>
      <c r="Q22" s="85" t="s">
        <v>614</v>
      </c>
      <c r="R22" s="85" t="s">
        <v>614</v>
      </c>
      <c r="S22" s="85" t="s">
        <v>614</v>
      </c>
    </row>
    <row r="23" spans="1:19" ht="13.5">
      <c r="A23" s="22" t="s">
        <v>555</v>
      </c>
      <c r="B23" s="23" t="s">
        <v>544</v>
      </c>
      <c r="C23" s="23" t="s">
        <v>545</v>
      </c>
      <c r="D23" s="22" t="s">
        <v>556</v>
      </c>
      <c r="E23" s="23" t="s">
        <v>557</v>
      </c>
      <c r="H23" s="85" t="s">
        <v>614</v>
      </c>
      <c r="I23" s="85" t="s">
        <v>614</v>
      </c>
      <c r="J23" s="85" t="s">
        <v>614</v>
      </c>
      <c r="K23" s="85" t="s">
        <v>770</v>
      </c>
      <c r="L23" s="85" t="s">
        <v>770</v>
      </c>
      <c r="M23" s="85" t="s">
        <v>614</v>
      </c>
      <c r="N23" s="85" t="s">
        <v>614</v>
      </c>
      <c r="O23" s="85" t="s">
        <v>770</v>
      </c>
      <c r="P23" s="85" t="s">
        <v>614</v>
      </c>
      <c r="Q23" s="85" t="s">
        <v>614</v>
      </c>
      <c r="R23" s="85" t="s">
        <v>614</v>
      </c>
      <c r="S23" s="85" t="s">
        <v>614</v>
      </c>
    </row>
    <row r="24" spans="1:19" ht="13.5">
      <c r="A24" s="22" t="s">
        <v>555</v>
      </c>
      <c r="B24" s="23" t="s">
        <v>558</v>
      </c>
      <c r="C24" s="23" t="s">
        <v>545</v>
      </c>
      <c r="D24" s="22" t="s">
        <v>559</v>
      </c>
      <c r="E24" s="23" t="s">
        <v>560</v>
      </c>
      <c r="H24" s="85" t="s">
        <v>614</v>
      </c>
      <c r="I24" s="85" t="s">
        <v>614</v>
      </c>
      <c r="J24" s="85" t="s">
        <v>614</v>
      </c>
      <c r="K24" s="85" t="s">
        <v>770</v>
      </c>
      <c r="L24" s="85" t="s">
        <v>770</v>
      </c>
      <c r="M24" s="85" t="s">
        <v>614</v>
      </c>
      <c r="N24" s="85" t="s">
        <v>614</v>
      </c>
      <c r="O24" s="85" t="s">
        <v>770</v>
      </c>
      <c r="P24" s="85" t="s">
        <v>614</v>
      </c>
      <c r="Q24" s="85" t="s">
        <v>614</v>
      </c>
      <c r="R24" s="85" t="s">
        <v>614</v>
      </c>
      <c r="S24" s="85" t="s">
        <v>614</v>
      </c>
    </row>
    <row r="25" spans="1:19" ht="13.5">
      <c r="A25" s="22" t="s">
        <v>851</v>
      </c>
      <c r="B25" s="23" t="s">
        <v>544</v>
      </c>
      <c r="C25" s="23" t="s">
        <v>545</v>
      </c>
      <c r="D25" s="22" t="s">
        <v>561</v>
      </c>
      <c r="E25" s="23" t="s">
        <v>562</v>
      </c>
      <c r="H25" s="85" t="s">
        <v>614</v>
      </c>
      <c r="I25" s="85" t="s">
        <v>614</v>
      </c>
      <c r="J25" s="85" t="s">
        <v>770</v>
      </c>
      <c r="K25" s="85" t="s">
        <v>770</v>
      </c>
      <c r="L25" s="85" t="s">
        <v>770</v>
      </c>
      <c r="M25" s="85" t="s">
        <v>770</v>
      </c>
      <c r="N25" s="85" t="s">
        <v>614</v>
      </c>
      <c r="O25" s="85" t="s">
        <v>770</v>
      </c>
      <c r="P25" s="85" t="s">
        <v>614</v>
      </c>
      <c r="Q25" s="85" t="s">
        <v>614</v>
      </c>
      <c r="R25" s="85" t="s">
        <v>614</v>
      </c>
      <c r="S25" s="85" t="s">
        <v>614</v>
      </c>
    </row>
    <row r="26" spans="1:19" ht="13.5">
      <c r="A26" s="22" t="s">
        <v>563</v>
      </c>
      <c r="B26" s="23" t="s">
        <v>564</v>
      </c>
      <c r="C26" s="23" t="s">
        <v>545</v>
      </c>
      <c r="D26" s="22" t="s">
        <v>565</v>
      </c>
      <c r="E26" s="23" t="s">
        <v>566</v>
      </c>
      <c r="H26" s="85" t="s">
        <v>614</v>
      </c>
      <c r="I26" s="85" t="s">
        <v>614</v>
      </c>
      <c r="J26" s="85" t="s">
        <v>614</v>
      </c>
      <c r="K26" s="85" t="s">
        <v>770</v>
      </c>
      <c r="L26" s="85" t="s">
        <v>614</v>
      </c>
      <c r="M26" s="85" t="s">
        <v>614</v>
      </c>
      <c r="N26" s="85" t="s">
        <v>614</v>
      </c>
      <c r="O26" s="85" t="s">
        <v>770</v>
      </c>
      <c r="P26" s="85" t="s">
        <v>614</v>
      </c>
      <c r="Q26" s="85" t="s">
        <v>614</v>
      </c>
      <c r="R26" s="85" t="s">
        <v>614</v>
      </c>
      <c r="S26" s="85" t="s">
        <v>614</v>
      </c>
    </row>
    <row r="27" spans="1:19" ht="13.5">
      <c r="A27" s="22" t="s">
        <v>860</v>
      </c>
      <c r="B27" s="23" t="s">
        <v>735</v>
      </c>
      <c r="C27" s="23" t="s">
        <v>545</v>
      </c>
      <c r="D27" s="22" t="s">
        <v>567</v>
      </c>
      <c r="E27" s="23" t="s">
        <v>568</v>
      </c>
      <c r="H27" s="85" t="s">
        <v>614</v>
      </c>
      <c r="I27" s="85" t="s">
        <v>614</v>
      </c>
      <c r="J27" s="85" t="s">
        <v>614</v>
      </c>
      <c r="K27" s="85" t="s">
        <v>770</v>
      </c>
      <c r="L27" s="85" t="s">
        <v>770</v>
      </c>
      <c r="M27" s="85" t="s">
        <v>770</v>
      </c>
      <c r="N27" s="85" t="s">
        <v>614</v>
      </c>
      <c r="O27" s="85" t="s">
        <v>770</v>
      </c>
      <c r="P27" s="85" t="s">
        <v>614</v>
      </c>
      <c r="Q27" s="85" t="s">
        <v>614</v>
      </c>
      <c r="R27" s="85" t="s">
        <v>614</v>
      </c>
      <c r="S27" s="85" t="s">
        <v>614</v>
      </c>
    </row>
    <row r="28" spans="1:19" ht="13.5">
      <c r="A28" s="22" t="s">
        <v>872</v>
      </c>
      <c r="B28" s="23" t="s">
        <v>558</v>
      </c>
      <c r="C28" s="23" t="s">
        <v>545</v>
      </c>
      <c r="D28" s="22" t="s">
        <v>569</v>
      </c>
      <c r="E28" s="23" t="s">
        <v>570</v>
      </c>
      <c r="H28" s="85" t="s">
        <v>614</v>
      </c>
      <c r="I28" s="85" t="s">
        <v>614</v>
      </c>
      <c r="J28" s="85" t="s">
        <v>614</v>
      </c>
      <c r="K28" s="85" t="s">
        <v>770</v>
      </c>
      <c r="L28" s="85" t="s">
        <v>614</v>
      </c>
      <c r="M28" s="85" t="s">
        <v>770</v>
      </c>
      <c r="N28" s="85" t="s">
        <v>614</v>
      </c>
      <c r="O28" s="85" t="s">
        <v>614</v>
      </c>
      <c r="P28" s="85" t="s">
        <v>770</v>
      </c>
      <c r="Q28" s="85" t="s">
        <v>614</v>
      </c>
      <c r="R28" s="85" t="s">
        <v>614</v>
      </c>
      <c r="S28" s="85" t="s">
        <v>614</v>
      </c>
    </row>
    <row r="29" spans="1:19" ht="13.5">
      <c r="A29" s="22" t="s">
        <v>555</v>
      </c>
      <c r="B29" s="23" t="s">
        <v>743</v>
      </c>
      <c r="C29" s="23" t="s">
        <v>484</v>
      </c>
      <c r="D29" s="22" t="s">
        <v>571</v>
      </c>
      <c r="E29" s="23" t="s">
        <v>572</v>
      </c>
      <c r="H29" s="85" t="s">
        <v>614</v>
      </c>
      <c r="I29" s="85" t="s">
        <v>614</v>
      </c>
      <c r="J29" s="85" t="s">
        <v>614</v>
      </c>
      <c r="K29" s="85" t="s">
        <v>614</v>
      </c>
      <c r="L29" s="85" t="s">
        <v>614</v>
      </c>
      <c r="M29" s="85" t="s">
        <v>614</v>
      </c>
      <c r="N29" s="85" t="s">
        <v>614</v>
      </c>
      <c r="O29" s="85" t="s">
        <v>770</v>
      </c>
      <c r="P29" s="85" t="s">
        <v>614</v>
      </c>
      <c r="Q29" s="85" t="s">
        <v>770</v>
      </c>
      <c r="R29" s="85" t="s">
        <v>614</v>
      </c>
      <c r="S29" s="85" t="s">
        <v>614</v>
      </c>
    </row>
    <row r="30" spans="1:19" ht="13.5">
      <c r="A30" s="22" t="s">
        <v>555</v>
      </c>
      <c r="B30" s="23" t="s">
        <v>558</v>
      </c>
      <c r="C30" s="23" t="s">
        <v>545</v>
      </c>
      <c r="D30" s="22" t="s">
        <v>737</v>
      </c>
      <c r="E30" s="23" t="s">
        <v>736</v>
      </c>
      <c r="H30" s="85" t="s">
        <v>614</v>
      </c>
      <c r="I30" s="85" t="s">
        <v>614</v>
      </c>
      <c r="J30" s="85" t="s">
        <v>770</v>
      </c>
      <c r="K30" s="85" t="s">
        <v>614</v>
      </c>
      <c r="L30" s="85" t="s">
        <v>614</v>
      </c>
      <c r="M30" s="85" t="s">
        <v>614</v>
      </c>
      <c r="N30" s="85" t="s">
        <v>614</v>
      </c>
      <c r="O30" s="85" t="s">
        <v>770</v>
      </c>
      <c r="P30" s="85" t="s">
        <v>614</v>
      </c>
      <c r="Q30" s="85" t="s">
        <v>614</v>
      </c>
      <c r="R30" s="85" t="s">
        <v>614</v>
      </c>
      <c r="S30" s="85" t="s">
        <v>614</v>
      </c>
    </row>
    <row r="31" spans="1:19" ht="13.5">
      <c r="A31" s="22" t="s">
        <v>855</v>
      </c>
      <c r="B31" s="23" t="s">
        <v>573</v>
      </c>
      <c r="C31" s="23" t="s">
        <v>545</v>
      </c>
      <c r="D31" s="22" t="s">
        <v>574</v>
      </c>
      <c r="E31" s="23" t="s">
        <v>575</v>
      </c>
      <c r="H31" s="85" t="s">
        <v>614</v>
      </c>
      <c r="I31" s="85" t="s">
        <v>614</v>
      </c>
      <c r="J31" s="85" t="s">
        <v>614</v>
      </c>
      <c r="K31" s="85" t="s">
        <v>770</v>
      </c>
      <c r="L31" s="85" t="s">
        <v>770</v>
      </c>
      <c r="M31" s="85" t="s">
        <v>770</v>
      </c>
      <c r="N31" s="85" t="s">
        <v>614</v>
      </c>
      <c r="O31" s="85" t="s">
        <v>770</v>
      </c>
      <c r="P31" s="85" t="s">
        <v>614</v>
      </c>
      <c r="Q31" s="85" t="s">
        <v>614</v>
      </c>
      <c r="R31" s="85" t="s">
        <v>614</v>
      </c>
      <c r="S31" s="85" t="s">
        <v>614</v>
      </c>
    </row>
    <row r="32" spans="1:19" ht="13.5">
      <c r="A32" s="22" t="s">
        <v>860</v>
      </c>
      <c r="B32" s="23" t="s">
        <v>735</v>
      </c>
      <c r="C32" s="23" t="s">
        <v>545</v>
      </c>
      <c r="D32" s="22" t="s">
        <v>827</v>
      </c>
      <c r="E32" s="23" t="s">
        <v>856</v>
      </c>
      <c r="H32" s="85" t="s">
        <v>614</v>
      </c>
      <c r="I32" s="85" t="s">
        <v>614</v>
      </c>
      <c r="J32" s="85" t="s">
        <v>614</v>
      </c>
      <c r="K32" s="85" t="s">
        <v>770</v>
      </c>
      <c r="L32" s="85" t="s">
        <v>770</v>
      </c>
      <c r="M32" s="85" t="s">
        <v>770</v>
      </c>
      <c r="N32" s="85" t="s">
        <v>614</v>
      </c>
      <c r="O32" s="85" t="s">
        <v>770</v>
      </c>
      <c r="P32" s="85" t="s">
        <v>614</v>
      </c>
      <c r="Q32" s="85" t="s">
        <v>614</v>
      </c>
      <c r="R32" s="85" t="s">
        <v>614</v>
      </c>
      <c r="S32" s="85" t="s">
        <v>614</v>
      </c>
    </row>
    <row r="33" spans="1:19" ht="13.5">
      <c r="A33" s="22" t="s">
        <v>860</v>
      </c>
      <c r="B33" s="23" t="s">
        <v>735</v>
      </c>
      <c r="C33" s="23" t="s">
        <v>545</v>
      </c>
      <c r="D33" s="22" t="s">
        <v>828</v>
      </c>
      <c r="E33" s="23" t="s">
        <v>857</v>
      </c>
      <c r="H33" s="85" t="s">
        <v>614</v>
      </c>
      <c r="I33" s="85" t="s">
        <v>614</v>
      </c>
      <c r="J33" s="85" t="s">
        <v>614</v>
      </c>
      <c r="K33" s="85" t="s">
        <v>770</v>
      </c>
      <c r="L33" s="85" t="s">
        <v>770</v>
      </c>
      <c r="M33" s="85" t="s">
        <v>770</v>
      </c>
      <c r="N33" s="85" t="s">
        <v>614</v>
      </c>
      <c r="O33" s="85" t="s">
        <v>770</v>
      </c>
      <c r="P33" s="85" t="s">
        <v>614</v>
      </c>
      <c r="Q33" s="85" t="s">
        <v>614</v>
      </c>
      <c r="R33" s="85" t="s">
        <v>614</v>
      </c>
      <c r="S33" s="85" t="s">
        <v>614</v>
      </c>
    </row>
    <row r="34" spans="1:5" ht="13.5">
      <c r="A34" s="7"/>
      <c r="B34" s="7"/>
      <c r="C34" s="7"/>
      <c r="D34" s="7"/>
      <c r="E34" s="7"/>
    </row>
    <row r="35" spans="1:5" ht="13.5">
      <c r="A35" s="7"/>
      <c r="B35" s="7"/>
      <c r="C35" s="7"/>
      <c r="D35" s="7"/>
      <c r="E35" s="7"/>
    </row>
    <row r="36" spans="1:5" ht="13.5">
      <c r="A36" s="7"/>
      <c r="B36" s="7"/>
      <c r="C36" s="7"/>
      <c r="D36" s="7"/>
      <c r="E36" s="7"/>
    </row>
    <row r="37" spans="1:5" ht="13.5">
      <c r="A37" s="21" t="s">
        <v>540</v>
      </c>
      <c r="B37" s="7"/>
      <c r="C37" s="7"/>
      <c r="D37" s="7"/>
      <c r="E37" s="7"/>
    </row>
    <row r="38" spans="1:5" ht="13.5">
      <c r="A38" s="24" t="s">
        <v>871</v>
      </c>
      <c r="B38" s="25"/>
      <c r="C38" s="25"/>
      <c r="D38" s="25"/>
      <c r="E38" s="23" t="str">
        <f aca="true" t="shared" si="1" ref="E38:E49">E20</f>
        <v>Germany</v>
      </c>
    </row>
    <row r="39" spans="1:5" ht="13.5">
      <c r="A39" s="24" t="s">
        <v>576</v>
      </c>
      <c r="B39" s="25"/>
      <c r="C39" s="25"/>
      <c r="D39" s="25"/>
      <c r="E39" s="23" t="str">
        <f t="shared" si="1"/>
        <v>France</v>
      </c>
    </row>
    <row r="40" spans="1:5" ht="13.5">
      <c r="A40" s="24" t="s">
        <v>577</v>
      </c>
      <c r="B40" s="25"/>
      <c r="C40" s="25"/>
      <c r="D40" s="25"/>
      <c r="E40" s="23" t="str">
        <f t="shared" si="1"/>
        <v>UK</v>
      </c>
    </row>
    <row r="41" spans="1:5" ht="13.5">
      <c r="A41" s="24" t="s">
        <v>578</v>
      </c>
      <c r="B41" s="25"/>
      <c r="C41" s="25"/>
      <c r="D41" s="25"/>
      <c r="E41" s="23" t="str">
        <f t="shared" si="1"/>
        <v>European</v>
      </c>
    </row>
    <row r="42" spans="1:5" ht="13.5">
      <c r="A42" s="24" t="s">
        <v>578</v>
      </c>
      <c r="B42" s="25"/>
      <c r="C42" s="25"/>
      <c r="D42" s="25"/>
      <c r="E42" s="23" t="str">
        <f t="shared" si="1"/>
        <v>International</v>
      </c>
    </row>
    <row r="43" spans="1:5" ht="13.5">
      <c r="A43" s="24" t="s">
        <v>852</v>
      </c>
      <c r="B43" s="25"/>
      <c r="C43" s="25"/>
      <c r="D43" s="25"/>
      <c r="E43" s="23" t="str">
        <f t="shared" si="1"/>
        <v>Benelux</v>
      </c>
    </row>
    <row r="44" spans="1:5" ht="13.5">
      <c r="A44" s="24" t="s">
        <v>579</v>
      </c>
      <c r="B44" s="25"/>
      <c r="C44" s="25"/>
      <c r="D44" s="25"/>
      <c r="E44" s="23" t="str">
        <f t="shared" si="1"/>
        <v>Poland</v>
      </c>
    </row>
    <row r="45" spans="1:5" ht="13.5">
      <c r="A45" s="24" t="s">
        <v>580</v>
      </c>
      <c r="B45" s="25"/>
      <c r="C45" s="25"/>
      <c r="D45" s="25"/>
      <c r="E45" s="23" t="str">
        <f t="shared" si="1"/>
        <v>China</v>
      </c>
    </row>
    <row r="46" spans="1:5" ht="13.5">
      <c r="A46" s="24" t="s">
        <v>578</v>
      </c>
      <c r="B46" s="25"/>
      <c r="C46" s="25"/>
      <c r="D46" s="25"/>
      <c r="E46" s="23" t="str">
        <f t="shared" si="1"/>
        <v>USA</v>
      </c>
    </row>
    <row r="47" spans="1:5" ht="13.5">
      <c r="A47" s="24" t="s">
        <v>578</v>
      </c>
      <c r="B47" s="25"/>
      <c r="C47" s="25"/>
      <c r="D47" s="25"/>
      <c r="E47" s="23" t="str">
        <f t="shared" si="1"/>
        <v>Russia</v>
      </c>
    </row>
    <row r="48" spans="1:5" ht="13.5">
      <c r="A48" s="24" t="s">
        <v>578</v>
      </c>
      <c r="B48" s="25"/>
      <c r="C48" s="25"/>
      <c r="D48" s="25"/>
      <c r="E48" s="23" t="str">
        <f t="shared" si="1"/>
        <v>CIS and Baltic</v>
      </c>
    </row>
    <row r="49" spans="1:5" ht="13.5">
      <c r="A49" s="24" t="s">
        <v>854</v>
      </c>
      <c r="B49" s="25"/>
      <c r="C49" s="25"/>
      <c r="D49" s="25"/>
      <c r="E49" s="23" t="str">
        <f t="shared" si="1"/>
        <v>Japan</v>
      </c>
    </row>
    <row r="50" spans="1:5" ht="13.5">
      <c r="A50" s="24" t="s">
        <v>580</v>
      </c>
      <c r="B50" s="25"/>
      <c r="C50" s="25"/>
      <c r="D50" s="25"/>
      <c r="E50" s="23" t="s">
        <v>856</v>
      </c>
    </row>
    <row r="51" spans="1:5" ht="13.5">
      <c r="A51" s="24" t="s">
        <v>580</v>
      </c>
      <c r="B51" s="25"/>
      <c r="C51" s="25"/>
      <c r="D51" s="25"/>
      <c r="E51" s="23" t="s">
        <v>857</v>
      </c>
    </row>
    <row r="52" spans="1:5" ht="13.5">
      <c r="A52" s="7"/>
      <c r="B52" s="7"/>
      <c r="C52" s="7"/>
      <c r="D52" s="7"/>
      <c r="E52" s="7"/>
    </row>
    <row r="53" spans="1:5" ht="13.5">
      <c r="A53" s="7"/>
      <c r="B53" s="7"/>
      <c r="C53" s="7"/>
      <c r="D53" s="7"/>
      <c r="E53" s="7"/>
    </row>
    <row r="54" spans="1:5" ht="13.5">
      <c r="A54" s="21" t="s">
        <v>581</v>
      </c>
      <c r="B54" s="7"/>
      <c r="C54" s="7"/>
      <c r="D54" s="7"/>
      <c r="E54" s="7"/>
    </row>
    <row r="55" spans="1:5" ht="13.5">
      <c r="A55" s="22" t="s">
        <v>582</v>
      </c>
      <c r="B55" s="25"/>
      <c r="C55" s="25"/>
      <c r="D55" s="25"/>
      <c r="E55" s="23" t="str">
        <f>E38</f>
        <v>Germany</v>
      </c>
    </row>
    <row r="56" spans="1:5" ht="13.5">
      <c r="A56" s="22" t="s">
        <v>832</v>
      </c>
      <c r="B56" s="25"/>
      <c r="C56" s="25"/>
      <c r="D56" s="25"/>
      <c r="E56" s="23" t="str">
        <f aca="true" t="shared" si="2" ref="E56:E66">E39</f>
        <v>France</v>
      </c>
    </row>
    <row r="57" spans="1:5" ht="13.5">
      <c r="A57" s="22" t="s">
        <v>583</v>
      </c>
      <c r="B57" s="25"/>
      <c r="C57" s="25"/>
      <c r="D57" s="25"/>
      <c r="E57" s="23" t="str">
        <f t="shared" si="2"/>
        <v>UK</v>
      </c>
    </row>
    <row r="58" spans="1:5" ht="13.5">
      <c r="A58" s="22" t="s">
        <v>584</v>
      </c>
      <c r="B58" s="25"/>
      <c r="C58" s="25"/>
      <c r="D58" s="25"/>
      <c r="E58" s="23" t="str">
        <f t="shared" si="2"/>
        <v>European</v>
      </c>
    </row>
    <row r="59" spans="1:5" ht="13.5">
      <c r="A59" s="22" t="s">
        <v>585</v>
      </c>
      <c r="B59" s="25"/>
      <c r="C59" s="25"/>
      <c r="D59" s="25"/>
      <c r="E59" s="23" t="str">
        <f t="shared" si="2"/>
        <v>International</v>
      </c>
    </row>
    <row r="60" spans="1:5" ht="13.5">
      <c r="A60" s="22" t="s">
        <v>562</v>
      </c>
      <c r="B60" s="25"/>
      <c r="C60" s="25"/>
      <c r="D60" s="25"/>
      <c r="E60" s="23" t="str">
        <f t="shared" si="2"/>
        <v>Benelux</v>
      </c>
    </row>
    <row r="61" spans="1:5" ht="13.5">
      <c r="A61" s="22" t="s">
        <v>566</v>
      </c>
      <c r="B61" s="25"/>
      <c r="C61" s="25"/>
      <c r="D61" s="25"/>
      <c r="E61" s="23" t="str">
        <f t="shared" si="2"/>
        <v>Poland</v>
      </c>
    </row>
    <row r="62" spans="1:5" ht="13.5">
      <c r="A62" s="22" t="s">
        <v>568</v>
      </c>
      <c r="B62" s="25"/>
      <c r="C62" s="25"/>
      <c r="D62" s="25"/>
      <c r="E62" s="23" t="str">
        <f t="shared" si="2"/>
        <v>China</v>
      </c>
    </row>
    <row r="63" spans="1:5" ht="13.5">
      <c r="A63" s="22" t="s">
        <v>587</v>
      </c>
      <c r="B63" s="25"/>
      <c r="C63" s="25"/>
      <c r="D63" s="25"/>
      <c r="E63" s="23" t="str">
        <f t="shared" si="2"/>
        <v>USA</v>
      </c>
    </row>
    <row r="64" spans="1:5" ht="13.5">
      <c r="A64" s="22" t="s">
        <v>738</v>
      </c>
      <c r="B64" s="25"/>
      <c r="C64" s="25"/>
      <c r="D64" s="25"/>
      <c r="E64" s="23" t="str">
        <f t="shared" si="2"/>
        <v>Russia</v>
      </c>
    </row>
    <row r="65" spans="1:5" ht="13.5">
      <c r="A65" s="22" t="s">
        <v>739</v>
      </c>
      <c r="B65" s="25"/>
      <c r="C65" s="25"/>
      <c r="D65" s="25"/>
      <c r="E65" s="23" t="str">
        <f t="shared" si="2"/>
        <v>CIS and Baltic</v>
      </c>
    </row>
    <row r="66" spans="1:5" ht="13.5">
      <c r="A66" s="22" t="s">
        <v>575</v>
      </c>
      <c r="B66" s="25"/>
      <c r="C66" s="25"/>
      <c r="D66" s="25"/>
      <c r="E66" s="23" t="str">
        <f t="shared" si="2"/>
        <v>Japan</v>
      </c>
    </row>
    <row r="67" spans="1:5" ht="13.5">
      <c r="A67" s="22" t="s">
        <v>856</v>
      </c>
      <c r="B67" s="25"/>
      <c r="C67" s="25"/>
      <c r="D67" s="25"/>
      <c r="E67" s="23" t="s">
        <v>856</v>
      </c>
    </row>
    <row r="68" spans="1:5" ht="13.5">
      <c r="A68" s="22" t="s">
        <v>857</v>
      </c>
      <c r="B68" s="25"/>
      <c r="C68" s="25"/>
      <c r="D68" s="25"/>
      <c r="E68" s="23" t="s">
        <v>857</v>
      </c>
    </row>
    <row r="69" spans="1:5" ht="13.5">
      <c r="A69" s="22"/>
      <c r="B69" s="25"/>
      <c r="C69" s="25"/>
      <c r="D69" s="25"/>
      <c r="E69" s="23"/>
    </row>
    <row r="70" spans="1:5" ht="13.5">
      <c r="A70" s="22"/>
      <c r="B70" s="25"/>
      <c r="C70" s="25"/>
      <c r="D70" s="25"/>
      <c r="E70" s="23"/>
    </row>
    <row r="71" spans="1:5" ht="13.5">
      <c r="A71" s="21" t="s">
        <v>811</v>
      </c>
      <c r="B71" s="98" t="str">
        <f>VLOOKUP(ProductSelector!I22,A72:B74,2,FALSE)</f>
        <v>F</v>
      </c>
      <c r="C71" s="7"/>
      <c r="D71" s="7"/>
      <c r="E71" s="7"/>
    </row>
    <row r="72" spans="1:5" ht="13.5">
      <c r="A72" s="22" t="s">
        <v>812</v>
      </c>
      <c r="B72" s="25" t="s">
        <v>549</v>
      </c>
      <c r="C72" s="25"/>
      <c r="D72" s="25"/>
      <c r="E72" s="23"/>
    </row>
    <row r="73" spans="1:5" ht="13.5">
      <c r="A73" s="22" t="s">
        <v>820</v>
      </c>
      <c r="B73" s="25" t="s">
        <v>813</v>
      </c>
      <c r="C73" s="25"/>
      <c r="D73" s="25"/>
      <c r="E73" s="23"/>
    </row>
    <row r="74" spans="1:5" ht="13.5">
      <c r="A74" s="22" t="s">
        <v>821</v>
      </c>
      <c r="B74" s="25" t="s">
        <v>814</v>
      </c>
      <c r="C74" s="25"/>
      <c r="D74" s="25"/>
      <c r="E74" s="23"/>
    </row>
    <row r="75" spans="1:5" ht="13.5">
      <c r="A75" s="22"/>
      <c r="B75" s="25"/>
      <c r="C75" s="25"/>
      <c r="D75" s="25"/>
      <c r="E75" s="23"/>
    </row>
    <row r="76" spans="1:5" ht="13.5">
      <c r="A76" s="22"/>
      <c r="B76" s="25"/>
      <c r="C76" s="25"/>
      <c r="D76" s="25"/>
      <c r="E76" s="23"/>
    </row>
    <row r="77" spans="1:5" ht="13.5">
      <c r="A77" s="22"/>
      <c r="B77" s="25"/>
      <c r="C77" s="25"/>
      <c r="D77" s="25"/>
      <c r="E77" s="23"/>
    </row>
    <row r="78" spans="1:45" ht="13.5">
      <c r="A78" s="21" t="s">
        <v>815</v>
      </c>
      <c r="B78" s="98" t="str">
        <f>VLOOKUP(ProductSelector!I21,A79:B86,2,FALSE)</f>
        <v>S</v>
      </c>
      <c r="C78" s="7"/>
      <c r="D78" s="7"/>
      <c r="E78" s="7"/>
      <c r="U78" s="7" t="str">
        <f>E55</f>
        <v>Germany</v>
      </c>
      <c r="V78" s="7" t="str">
        <f>E56</f>
        <v>France</v>
      </c>
      <c r="W78" s="7" t="str">
        <f>E57</f>
        <v>UK</v>
      </c>
      <c r="X78" s="7" t="str">
        <f>E58</f>
        <v>European</v>
      </c>
      <c r="Y78" s="7" t="str">
        <f>E59</f>
        <v>International</v>
      </c>
      <c r="Z78" s="7" t="str">
        <f>E60</f>
        <v>Benelux</v>
      </c>
      <c r="AA78" s="7" t="str">
        <f>E61</f>
        <v>Poland</v>
      </c>
      <c r="AB78" s="7" t="str">
        <f>E62</f>
        <v>China</v>
      </c>
      <c r="AC78" s="7" t="str">
        <f>E63</f>
        <v>USA</v>
      </c>
      <c r="AD78" s="7" t="str">
        <f>E64</f>
        <v>Russia</v>
      </c>
      <c r="AE78" s="7" t="str">
        <f>E65</f>
        <v>CIS and Baltic</v>
      </c>
      <c r="AF78" s="7" t="str">
        <f>E66</f>
        <v>Japan</v>
      </c>
      <c r="AH78" s="7" t="str">
        <f>U78</f>
        <v>Germany</v>
      </c>
      <c r="AI78" s="7" t="str">
        <f aca="true" t="shared" si="3" ref="AI78:AS78">V78</f>
        <v>France</v>
      </c>
      <c r="AJ78" s="7" t="str">
        <f t="shared" si="3"/>
        <v>UK</v>
      </c>
      <c r="AK78" s="7" t="str">
        <f t="shared" si="3"/>
        <v>European</v>
      </c>
      <c r="AL78" s="7" t="str">
        <f t="shared" si="3"/>
        <v>International</v>
      </c>
      <c r="AM78" s="7" t="str">
        <f t="shared" si="3"/>
        <v>Benelux</v>
      </c>
      <c r="AN78" s="7" t="str">
        <f t="shared" si="3"/>
        <v>Poland</v>
      </c>
      <c r="AO78" s="7" t="str">
        <f t="shared" si="3"/>
        <v>China</v>
      </c>
      <c r="AP78" s="7" t="str">
        <f t="shared" si="3"/>
        <v>USA</v>
      </c>
      <c r="AQ78" s="7" t="str">
        <f t="shared" si="3"/>
        <v>Russia</v>
      </c>
      <c r="AR78" s="7" t="str">
        <f t="shared" si="3"/>
        <v>CIS and Baltic</v>
      </c>
      <c r="AS78" s="7" t="str">
        <f t="shared" si="3"/>
        <v>Japan</v>
      </c>
    </row>
    <row r="79" spans="1:46" ht="13.5">
      <c r="A79" s="22" t="str">
        <f ca="1">IF(OFFSET(T79,0,$E$4)=0,"",OFFSET(T79,0,$E$4))</f>
        <v>Base</v>
      </c>
      <c r="B79" s="25" t="str">
        <f ca="1">IF(OFFSET(AG79,0,$E$4)=0,"",OFFSET(AG79,0,$E$4))</f>
        <v>S</v>
      </c>
      <c r="C79" s="25"/>
      <c r="D79" s="25"/>
      <c r="E79" s="23"/>
      <c r="U79" s="23" t="s">
        <v>816</v>
      </c>
      <c r="V79" s="23" t="s">
        <v>816</v>
      </c>
      <c r="W79" s="23" t="s">
        <v>816</v>
      </c>
      <c r="X79" s="23" t="s">
        <v>816</v>
      </c>
      <c r="Y79" s="23" t="s">
        <v>816</v>
      </c>
      <c r="Z79" s="23" t="s">
        <v>816</v>
      </c>
      <c r="AA79" s="23" t="s">
        <v>816</v>
      </c>
      <c r="AB79" s="23" t="s">
        <v>816</v>
      </c>
      <c r="AC79" s="23" t="s">
        <v>835</v>
      </c>
      <c r="AD79" s="23" t="s">
        <v>816</v>
      </c>
      <c r="AE79" s="23" t="s">
        <v>816</v>
      </c>
      <c r="AF79" s="23" t="s">
        <v>816</v>
      </c>
      <c r="AH79" s="23" t="s">
        <v>819</v>
      </c>
      <c r="AI79" s="23" t="s">
        <v>819</v>
      </c>
      <c r="AJ79" s="23" t="s">
        <v>819</v>
      </c>
      <c r="AK79" s="23" t="s">
        <v>819</v>
      </c>
      <c r="AL79" s="23" t="s">
        <v>819</v>
      </c>
      <c r="AM79" s="23" t="s">
        <v>819</v>
      </c>
      <c r="AN79" s="23" t="s">
        <v>819</v>
      </c>
      <c r="AO79" s="23" t="s">
        <v>819</v>
      </c>
      <c r="AP79" s="23" t="s">
        <v>819</v>
      </c>
      <c r="AQ79" s="23" t="s">
        <v>819</v>
      </c>
      <c r="AR79" s="23" t="s">
        <v>819</v>
      </c>
      <c r="AS79" s="23" t="s">
        <v>819</v>
      </c>
      <c r="AT79" t="s">
        <v>714</v>
      </c>
    </row>
    <row r="80" spans="1:45" ht="13.5">
      <c r="A80" s="22" t="str">
        <f aca="true" ca="1" t="shared" si="4" ref="A80:A89">IF(OFFSET(T80,0,$E$4)=0,"",OFFSET(T80,0,$E$4))</f>
        <v>Renewal</v>
      </c>
      <c r="B80" s="25" t="str">
        <f aca="true" ca="1" t="shared" si="5" ref="B80:B89">IF(OFFSET(AG80,0,$E$4)=0,"",OFFSET(AG80,0,$E$4))</f>
        <v>R</v>
      </c>
      <c r="C80" s="25"/>
      <c r="D80" s="25"/>
      <c r="E80" s="23"/>
      <c r="U80" s="23" t="s">
        <v>817</v>
      </c>
      <c r="V80" s="23" t="s">
        <v>817</v>
      </c>
      <c r="W80" s="23" t="s">
        <v>817</v>
      </c>
      <c r="X80" s="23" t="s">
        <v>817</v>
      </c>
      <c r="Y80" s="23" t="s">
        <v>817</v>
      </c>
      <c r="Z80" s="23" t="s">
        <v>817</v>
      </c>
      <c r="AA80" s="23" t="s">
        <v>817</v>
      </c>
      <c r="AB80" s="23" t="s">
        <v>817</v>
      </c>
      <c r="AC80" s="23" t="s">
        <v>836</v>
      </c>
      <c r="AD80" s="23" t="s">
        <v>817</v>
      </c>
      <c r="AE80" s="23" t="s">
        <v>817</v>
      </c>
      <c r="AF80" s="23" t="s">
        <v>817</v>
      </c>
      <c r="AH80" s="23" t="s">
        <v>571</v>
      </c>
      <c r="AI80" s="23" t="s">
        <v>571</v>
      </c>
      <c r="AJ80" s="23" t="s">
        <v>571</v>
      </c>
      <c r="AK80" s="23" t="s">
        <v>571</v>
      </c>
      <c r="AL80" s="23" t="s">
        <v>571</v>
      </c>
      <c r="AM80" s="23" t="s">
        <v>571</v>
      </c>
      <c r="AN80" s="23" t="s">
        <v>571</v>
      </c>
      <c r="AO80" s="23" t="s">
        <v>571</v>
      </c>
      <c r="AP80" s="23" t="s">
        <v>571</v>
      </c>
      <c r="AQ80" s="23" t="s">
        <v>571</v>
      </c>
      <c r="AR80" s="23" t="s">
        <v>571</v>
      </c>
      <c r="AS80" s="23" t="s">
        <v>571</v>
      </c>
    </row>
    <row r="81" spans="1:45" ht="13.5">
      <c r="A81" s="22" t="str">
        <f ca="1" t="shared" si="4"/>
        <v>Educational</v>
      </c>
      <c r="B81" s="25" t="str">
        <f ca="1" t="shared" si="5"/>
        <v>E</v>
      </c>
      <c r="C81" s="25"/>
      <c r="D81" s="25"/>
      <c r="E81" s="23"/>
      <c r="U81" s="23" t="s">
        <v>818</v>
      </c>
      <c r="V81" s="23" t="s">
        <v>818</v>
      </c>
      <c r="W81" s="23" t="s">
        <v>818</v>
      </c>
      <c r="X81" s="23" t="s">
        <v>837</v>
      </c>
      <c r="Y81" s="23" t="s">
        <v>837</v>
      </c>
      <c r="Z81" s="23" t="s">
        <v>837</v>
      </c>
      <c r="AA81" s="23" t="s">
        <v>818</v>
      </c>
      <c r="AB81" s="23"/>
      <c r="AC81" s="23" t="s">
        <v>838</v>
      </c>
      <c r="AD81" s="23" t="s">
        <v>818</v>
      </c>
      <c r="AE81" s="23" t="s">
        <v>818</v>
      </c>
      <c r="AF81" s="23" t="s">
        <v>818</v>
      </c>
      <c r="AH81" s="23" t="s">
        <v>830</v>
      </c>
      <c r="AI81" s="23" t="s">
        <v>830</v>
      </c>
      <c r="AJ81" s="23" t="s">
        <v>830</v>
      </c>
      <c r="AK81" s="23" t="s">
        <v>565</v>
      </c>
      <c r="AL81" s="23" t="s">
        <v>565</v>
      </c>
      <c r="AM81" s="23" t="s">
        <v>565</v>
      </c>
      <c r="AN81" s="23" t="s">
        <v>830</v>
      </c>
      <c r="AO81" s="23"/>
      <c r="AP81" s="23" t="s">
        <v>830</v>
      </c>
      <c r="AQ81" s="23" t="s">
        <v>830</v>
      </c>
      <c r="AR81" s="23" t="s">
        <v>830</v>
      </c>
      <c r="AS81" s="23" t="s">
        <v>830</v>
      </c>
    </row>
    <row r="82" spans="1:45" ht="13.5">
      <c r="A82" s="22" t="str">
        <f ca="1" t="shared" si="4"/>
        <v>Educational Renewal</v>
      </c>
      <c r="B82" s="25" t="str">
        <f ca="1" t="shared" si="5"/>
        <v>Q</v>
      </c>
      <c r="C82" s="25"/>
      <c r="D82" s="25"/>
      <c r="E82" s="23"/>
      <c r="U82" s="23" t="s">
        <v>839</v>
      </c>
      <c r="V82" s="23" t="s">
        <v>839</v>
      </c>
      <c r="W82" s="23" t="s">
        <v>839</v>
      </c>
      <c r="X82" s="23" t="s">
        <v>840</v>
      </c>
      <c r="Y82" s="23" t="s">
        <v>840</v>
      </c>
      <c r="Z82" s="23" t="s">
        <v>831</v>
      </c>
      <c r="AA82" s="23" t="s">
        <v>839</v>
      </c>
      <c r="AB82" s="23"/>
      <c r="AC82" s="23" t="s">
        <v>841</v>
      </c>
      <c r="AD82" s="23" t="s">
        <v>839</v>
      </c>
      <c r="AE82" s="23" t="s">
        <v>839</v>
      </c>
      <c r="AF82" s="23" t="s">
        <v>839</v>
      </c>
      <c r="AH82" s="23" t="s">
        <v>826</v>
      </c>
      <c r="AI82" s="23" t="s">
        <v>826</v>
      </c>
      <c r="AJ82" s="23" t="s">
        <v>826</v>
      </c>
      <c r="AK82" s="23" t="s">
        <v>813</v>
      </c>
      <c r="AL82" s="23" t="s">
        <v>813</v>
      </c>
      <c r="AM82" s="23" t="s">
        <v>828</v>
      </c>
      <c r="AN82" s="23" t="s">
        <v>826</v>
      </c>
      <c r="AO82" s="23"/>
      <c r="AP82" s="23" t="s">
        <v>826</v>
      </c>
      <c r="AQ82" s="23" t="s">
        <v>826</v>
      </c>
      <c r="AR82" s="23" t="s">
        <v>826</v>
      </c>
      <c r="AS82" s="23" t="s">
        <v>826</v>
      </c>
    </row>
    <row r="83" spans="1:45" ht="13.5">
      <c r="A83" s="22" t="str">
        <f ca="1" t="shared" si="4"/>
        <v>Cross-grade</v>
      </c>
      <c r="B83" s="25" t="str">
        <f ca="1" t="shared" si="5"/>
        <v>W</v>
      </c>
      <c r="C83" s="25"/>
      <c r="D83" s="25"/>
      <c r="E83" s="23"/>
      <c r="U83" s="23" t="s">
        <v>842</v>
      </c>
      <c r="V83" s="23" t="s">
        <v>831</v>
      </c>
      <c r="W83" s="23" t="s">
        <v>837</v>
      </c>
      <c r="X83" s="23" t="s">
        <v>831</v>
      </c>
      <c r="Y83" s="23" t="s">
        <v>831</v>
      </c>
      <c r="Z83" s="23"/>
      <c r="AA83" s="23" t="s">
        <v>837</v>
      </c>
      <c r="AB83" s="23"/>
      <c r="AC83" s="23" t="s">
        <v>843</v>
      </c>
      <c r="AD83" s="23" t="s">
        <v>831</v>
      </c>
      <c r="AE83" s="23" t="s">
        <v>831</v>
      </c>
      <c r="AF83" s="23" t="s">
        <v>837</v>
      </c>
      <c r="AH83" s="23" t="s">
        <v>844</v>
      </c>
      <c r="AI83" s="23" t="s">
        <v>828</v>
      </c>
      <c r="AJ83" s="23" t="s">
        <v>565</v>
      </c>
      <c r="AK83" s="23" t="s">
        <v>828</v>
      </c>
      <c r="AL83" s="23" t="s">
        <v>828</v>
      </c>
      <c r="AM83" s="23"/>
      <c r="AN83" s="23" t="s">
        <v>565</v>
      </c>
      <c r="AO83" s="23"/>
      <c r="AP83" s="23" t="s">
        <v>829</v>
      </c>
      <c r="AQ83" s="23" t="s">
        <v>828</v>
      </c>
      <c r="AR83" s="23" t="s">
        <v>828</v>
      </c>
      <c r="AS83" s="23" t="s">
        <v>565</v>
      </c>
    </row>
    <row r="84" spans="1:45" ht="13.5">
      <c r="A84" s="22">
        <f ca="1" t="shared" si="4"/>
      </c>
      <c r="B84" s="25">
        <f ca="1" t="shared" si="5"/>
      </c>
      <c r="C84" s="25"/>
      <c r="D84" s="25"/>
      <c r="E84" s="23"/>
      <c r="U84" s="23" t="s">
        <v>845</v>
      </c>
      <c r="V84" s="23"/>
      <c r="W84" s="23" t="s">
        <v>840</v>
      </c>
      <c r="X84" s="23"/>
      <c r="Y84" s="23"/>
      <c r="Z84" s="23"/>
      <c r="AA84" s="23" t="s">
        <v>840</v>
      </c>
      <c r="AB84" s="23"/>
      <c r="AC84" s="23"/>
      <c r="AD84" s="23"/>
      <c r="AE84" s="23"/>
      <c r="AF84" s="23" t="s">
        <v>840</v>
      </c>
      <c r="AH84" s="23" t="s">
        <v>574</v>
      </c>
      <c r="AI84" s="23"/>
      <c r="AJ84" s="23" t="s">
        <v>813</v>
      </c>
      <c r="AK84" s="23"/>
      <c r="AL84" s="23"/>
      <c r="AM84" s="23"/>
      <c r="AN84" s="23" t="s">
        <v>813</v>
      </c>
      <c r="AO84" s="23"/>
      <c r="AP84" s="23"/>
      <c r="AQ84" s="23"/>
      <c r="AR84" s="23"/>
      <c r="AS84" s="23" t="s">
        <v>813</v>
      </c>
    </row>
    <row r="85" spans="1:45" ht="13.5">
      <c r="A85" s="22">
        <f ca="1" t="shared" si="4"/>
      </c>
      <c r="B85" s="25">
        <f ca="1" t="shared" si="5"/>
      </c>
      <c r="C85" s="25"/>
      <c r="D85" s="25"/>
      <c r="E85" s="23"/>
      <c r="U85" s="23" t="s">
        <v>831</v>
      </c>
      <c r="V85" s="23"/>
      <c r="W85" s="23" t="s">
        <v>831</v>
      </c>
      <c r="X85" s="23"/>
      <c r="Y85" s="23"/>
      <c r="Z85" s="23"/>
      <c r="AA85" s="23" t="s">
        <v>831</v>
      </c>
      <c r="AB85" s="23"/>
      <c r="AC85" s="23"/>
      <c r="AD85" s="23"/>
      <c r="AE85" s="23"/>
      <c r="AF85" s="23" t="s">
        <v>831</v>
      </c>
      <c r="AH85" s="23" t="s">
        <v>828</v>
      </c>
      <c r="AI85" s="23"/>
      <c r="AJ85" s="23" t="s">
        <v>828</v>
      </c>
      <c r="AK85" s="23"/>
      <c r="AL85" s="23"/>
      <c r="AM85" s="23"/>
      <c r="AN85" s="23" t="s">
        <v>828</v>
      </c>
      <c r="AO85" s="23"/>
      <c r="AP85" s="23"/>
      <c r="AQ85" s="23"/>
      <c r="AR85" s="23"/>
      <c r="AS85" s="23" t="s">
        <v>828</v>
      </c>
    </row>
    <row r="86" spans="1:45" ht="13.5">
      <c r="A86" s="22">
        <f ca="1" t="shared" si="4"/>
      </c>
      <c r="B86" s="25">
        <f ca="1" t="shared" si="5"/>
      </c>
      <c r="C86" s="25"/>
      <c r="D86" s="25"/>
      <c r="E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45" ht="13.5">
      <c r="A87" s="22">
        <f ca="1" t="shared" si="4"/>
      </c>
      <c r="B87" s="25">
        <f ca="1" t="shared" si="5"/>
      </c>
      <c r="C87" s="25"/>
      <c r="D87" s="25"/>
      <c r="E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45" ht="13.5">
      <c r="A88" s="22">
        <f ca="1" t="shared" si="4"/>
      </c>
      <c r="B88" s="25">
        <f ca="1" t="shared" si="5"/>
      </c>
      <c r="C88" s="25"/>
      <c r="D88" s="25"/>
      <c r="E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" ht="13.5">
      <c r="A89" s="22">
        <f ca="1" t="shared" si="4"/>
      </c>
      <c r="B89" s="25">
        <f ca="1" t="shared" si="5"/>
      </c>
      <c r="C89" s="25"/>
      <c r="D89" s="25"/>
      <c r="E89" s="23"/>
    </row>
    <row r="90" spans="1:5" ht="13.5">
      <c r="A90" s="21" t="s">
        <v>596</v>
      </c>
      <c r="B90" s="7"/>
      <c r="C90" s="7"/>
      <c r="D90" s="7"/>
      <c r="E90" s="7"/>
    </row>
    <row r="91" spans="1:5" ht="13.5">
      <c r="A91" s="22">
        <v>10</v>
      </c>
      <c r="B91" s="25" t="s">
        <v>824</v>
      </c>
      <c r="C91" s="25"/>
      <c r="D91" s="25"/>
      <c r="E91" s="23"/>
    </row>
    <row r="92" spans="1:5" ht="13.5">
      <c r="A92" s="22">
        <v>15</v>
      </c>
      <c r="B92" s="25" t="s">
        <v>825</v>
      </c>
      <c r="C92" s="25"/>
      <c r="D92" s="25"/>
      <c r="E92" s="23"/>
    </row>
    <row r="93" spans="1:5" ht="13.5">
      <c r="A93" s="22">
        <v>20</v>
      </c>
      <c r="B93" s="25" t="s">
        <v>559</v>
      </c>
      <c r="C93" s="25"/>
      <c r="D93" s="25"/>
      <c r="E93" s="23"/>
    </row>
    <row r="94" spans="1:5" ht="13.5">
      <c r="A94" s="22">
        <v>25</v>
      </c>
      <c r="B94" s="25" t="s">
        <v>565</v>
      </c>
      <c r="C94" s="25"/>
      <c r="D94" s="25"/>
      <c r="E94" s="23"/>
    </row>
    <row r="95" spans="1:5" ht="13.5">
      <c r="A95" s="22">
        <v>50</v>
      </c>
      <c r="B95" s="25" t="s">
        <v>826</v>
      </c>
      <c r="C95" s="25"/>
      <c r="D95" s="25"/>
      <c r="E95" s="23"/>
    </row>
    <row r="96" spans="1:5" ht="13.5">
      <c r="A96" s="22">
        <v>100</v>
      </c>
      <c r="B96" s="25" t="s">
        <v>571</v>
      </c>
      <c r="C96" s="25"/>
      <c r="D96" s="25"/>
      <c r="E96" s="23"/>
    </row>
    <row r="97" spans="1:5" ht="13.5">
      <c r="A97" s="22">
        <v>150</v>
      </c>
      <c r="B97" s="25" t="s">
        <v>819</v>
      </c>
      <c r="C97" s="25"/>
      <c r="D97" s="25"/>
      <c r="E97" s="23"/>
    </row>
    <row r="98" spans="1:5" ht="13.5">
      <c r="A98" s="22">
        <v>250</v>
      </c>
      <c r="B98" s="25" t="s">
        <v>814</v>
      </c>
      <c r="C98" s="25"/>
      <c r="D98" s="25"/>
      <c r="E98" s="23"/>
    </row>
    <row r="99" spans="1:5" ht="13.5">
      <c r="A99" s="22">
        <v>500</v>
      </c>
      <c r="B99" s="25" t="s">
        <v>553</v>
      </c>
      <c r="C99" s="25"/>
      <c r="D99" s="25"/>
      <c r="E99" s="23"/>
    </row>
    <row r="100" spans="1:5" ht="13.5">
      <c r="A100" s="22">
        <v>1000</v>
      </c>
      <c r="B100" s="25" t="s">
        <v>827</v>
      </c>
      <c r="C100" s="25"/>
      <c r="D100" s="25"/>
      <c r="E100" s="23"/>
    </row>
    <row r="101" spans="1:5" ht="13.5">
      <c r="A101" s="22">
        <v>1500</v>
      </c>
      <c r="B101" s="25" t="s">
        <v>828</v>
      </c>
      <c r="C101" s="25"/>
      <c r="D101" s="25"/>
      <c r="E101" s="23"/>
    </row>
    <row r="102" spans="1:5" ht="13.5">
      <c r="A102" s="22">
        <v>2500</v>
      </c>
      <c r="B102" s="25" t="s">
        <v>556</v>
      </c>
      <c r="C102" s="25"/>
      <c r="D102" s="25"/>
      <c r="E102" s="23"/>
    </row>
    <row r="103" spans="1:5" ht="13.5">
      <c r="A103" s="22">
        <v>5000</v>
      </c>
      <c r="B103" s="25" t="s">
        <v>829</v>
      </c>
      <c r="C103" s="25"/>
      <c r="D103" s="25"/>
      <c r="E103" s="23"/>
    </row>
    <row r="104" spans="1:5" ht="13.5">
      <c r="A104" s="22"/>
      <c r="B104" s="25"/>
      <c r="C104" s="25"/>
      <c r="D104" s="25"/>
      <c r="E104" s="23"/>
    </row>
  </sheetData>
  <sheetProtection password="C760" sheet="1" objects="1" scenarios="1" pivotTables="0"/>
  <mergeCells count="13">
    <mergeCell ref="K4:K8"/>
    <mergeCell ref="P4:P8"/>
    <mergeCell ref="G4:G8"/>
    <mergeCell ref="H4:H8"/>
    <mergeCell ref="I4:I8"/>
    <mergeCell ref="L4:L8"/>
    <mergeCell ref="J4:J8"/>
    <mergeCell ref="R4:R8"/>
    <mergeCell ref="S4:S8"/>
    <mergeCell ref="M4:M8"/>
    <mergeCell ref="N4:N8"/>
    <mergeCell ref="O4:O8"/>
    <mergeCell ref="Q4:Q8"/>
  </mergeCells>
  <hyperlinks>
    <hyperlink ref="A45" r:id="rId1" display="klc@kaspersky.com.cn"/>
    <hyperlink ref="A39" r:id="rId2" display="Support-Users@fr.kaspersky.com"/>
    <hyperlink ref="A40" r:id="rId3" display="sales@kasperskylab.co.uk"/>
    <hyperlink ref="A43" r:id="rId4" display="sales@kaspersky.nl"/>
    <hyperlink ref="A44" r:id="rId5" display="info@kaspersky.pl"/>
    <hyperlink ref="A41" r:id="rId6" display="sales@kaspersky.com"/>
    <hyperlink ref="A42" r:id="rId7" display="sales@kaspersky.com"/>
    <hyperlink ref="A46" r:id="rId8" display="sales@kaspersky.com"/>
    <hyperlink ref="A49" r:id="rId9" display="sales@kaspersky.co.jp"/>
    <hyperlink ref="A50" r:id="rId10" display="klc@kaspersky.com.cn"/>
  </hyperlinks>
  <printOptions/>
  <pageMargins left="0.75" right="0.75" top="1" bottom="1" header="0.5" footer="0.5"/>
  <pageSetup horizontalDpi="600" verticalDpi="600" orientation="portrait" paperSize="9"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D200"/>
  <sheetViews>
    <sheetView showGridLines="0" showRowColHeaders="0" zoomScalePageLayoutView="0" workbookViewId="0" topLeftCell="A1">
      <selection activeCell="D3" sqref="D3"/>
    </sheetView>
  </sheetViews>
  <sheetFormatPr defaultColWidth="9.140625" defaultRowHeight="12.75"/>
  <cols>
    <col min="1" max="1" width="1.421875" style="27" customWidth="1"/>
    <col min="2" max="2" width="8.57421875" style="30" hidden="1" customWidth="1"/>
    <col min="3" max="3" width="34.28125" style="30" customWidth="1"/>
    <col min="4" max="4" width="14.28125" style="30" hidden="1" customWidth="1"/>
    <col min="5" max="5" width="10.7109375" style="30" hidden="1" customWidth="1"/>
    <col min="6" max="6" width="12.57421875" style="30" hidden="1" customWidth="1"/>
    <col min="7" max="7" width="15.57421875" style="27" bestFit="1" customWidth="1"/>
    <col min="8" max="8" width="6.8515625" style="27" bestFit="1" customWidth="1"/>
    <col min="9" max="9" width="9.8515625" style="27" bestFit="1" customWidth="1"/>
    <col min="10" max="30" width="6.140625" style="27" customWidth="1"/>
    <col min="31" max="16384" width="9.140625" style="27" customWidth="1"/>
  </cols>
  <sheetData>
    <row r="1" spans="1:20" s="4" customFormat="1" ht="7.5" customHeight="1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30" s="4" customFormat="1" ht="13.5" customHeight="1">
      <c r="A2" s="5"/>
      <c r="B2" s="202"/>
      <c r="C2" s="202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1:30" s="4" customFormat="1" ht="13.5" customHeight="1">
      <c r="A3" s="5"/>
      <c r="B3" s="202"/>
      <c r="C3" s="202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0" s="4" customFormat="1" ht="12.75" customHeight="1">
      <c r="A4" s="5"/>
      <c r="B4" s="202"/>
      <c r="C4" s="202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s="4" customFormat="1" ht="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6" customFormat="1" ht="3.7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2:30" s="6" customFormat="1" ht="10.5" customHeight="1">
      <c r="B7" s="33"/>
      <c r="C7" s="71" t="str">
        <f>CONCATENATE("Price List applicable for ",Data!A9,". Effective from ",Data!A11,". ")</f>
        <v>Price List applicable for Russian Federation. Effective from March 1st 2011. 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2:30" s="6" customFormat="1" ht="10.5" customHeight="1">
      <c r="B8" s="33"/>
      <c r="C8" s="67" t="str">
        <f>CONCATENATE(Data!A5,". ",Data!A7)</f>
        <v>Kaspersky Lab. 10 Geroev Panfilovtsev St. Moscow, 125363. sales@kaspersky.com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13.5">
      <c r="A9" s="28"/>
      <c r="B9" s="286" t="s">
        <v>601</v>
      </c>
      <c r="C9" s="271"/>
      <c r="D9" s="271"/>
      <c r="E9" s="271"/>
      <c r="F9" s="271"/>
      <c r="G9" s="271"/>
      <c r="H9" s="271"/>
      <c r="I9" s="271"/>
      <c r="J9" s="72" t="s">
        <v>596</v>
      </c>
      <c r="K9" s="284"/>
      <c r="L9" s="284"/>
      <c r="M9" s="284"/>
      <c r="N9" s="284"/>
      <c r="O9" s="284"/>
      <c r="P9" s="284"/>
      <c r="Q9" s="285"/>
      <c r="R9"/>
      <c r="S9"/>
      <c r="T9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1:30" ht="43.5">
      <c r="A10" s="28"/>
      <c r="B10" s="286" t="s">
        <v>591</v>
      </c>
      <c r="C10" s="287" t="s">
        <v>592</v>
      </c>
      <c r="D10" s="287" t="s">
        <v>593</v>
      </c>
      <c r="E10" s="287" t="s">
        <v>595</v>
      </c>
      <c r="F10" s="287" t="s">
        <v>594</v>
      </c>
      <c r="G10" s="287" t="s">
        <v>727</v>
      </c>
      <c r="H10" s="287" t="s">
        <v>599</v>
      </c>
      <c r="I10" s="287" t="s">
        <v>729</v>
      </c>
      <c r="J10" s="288" t="s">
        <v>901</v>
      </c>
      <c r="K10" s="288" t="s">
        <v>1102</v>
      </c>
      <c r="L10" s="288" t="s">
        <v>1161</v>
      </c>
      <c r="M10" s="288" t="s">
        <v>1220</v>
      </c>
      <c r="N10" s="288" t="s">
        <v>889</v>
      </c>
      <c r="O10" s="288" t="s">
        <v>892</v>
      </c>
      <c r="P10" s="288" t="s">
        <v>894</v>
      </c>
      <c r="Q10" s="73" t="s">
        <v>896</v>
      </c>
      <c r="R10"/>
      <c r="S10"/>
      <c r="T10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2:30" ht="13.5">
      <c r="B11" s="28">
        <v>4010</v>
      </c>
      <c r="C11" s="264" t="s">
        <v>1698</v>
      </c>
      <c r="D11" s="264" t="s">
        <v>770</v>
      </c>
      <c r="E11" s="264" t="s">
        <v>770</v>
      </c>
      <c r="F11" s="264" t="s">
        <v>770</v>
      </c>
      <c r="G11" s="264" t="s">
        <v>770</v>
      </c>
      <c r="H11" s="264" t="s">
        <v>770</v>
      </c>
      <c r="I11" s="264" t="s">
        <v>770</v>
      </c>
      <c r="J11" s="34"/>
      <c r="K11" s="34"/>
      <c r="L11" s="34"/>
      <c r="M11" s="34"/>
      <c r="N11" s="34"/>
      <c r="O11" s="34"/>
      <c r="P11" s="34"/>
      <c r="Q11" s="34"/>
      <c r="R11"/>
      <c r="S11"/>
      <c r="T11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2:30" ht="13.5">
      <c r="B12" s="269">
        <v>4011</v>
      </c>
      <c r="C12" s="264" t="s">
        <v>873</v>
      </c>
      <c r="D12" s="264" t="s">
        <v>874</v>
      </c>
      <c r="E12" s="264" t="s">
        <v>888</v>
      </c>
      <c r="F12" s="264" t="s">
        <v>613</v>
      </c>
      <c r="G12" s="264" t="s">
        <v>816</v>
      </c>
      <c r="H12" s="264" t="s">
        <v>876</v>
      </c>
      <c r="I12" s="264" t="s">
        <v>904</v>
      </c>
      <c r="J12" s="287">
        <v>995</v>
      </c>
      <c r="K12" s="287">
        <v>893.5</v>
      </c>
      <c r="L12" s="287">
        <v>802.4</v>
      </c>
      <c r="M12" s="287">
        <v>720.6</v>
      </c>
      <c r="N12" s="287">
        <v>647</v>
      </c>
      <c r="O12" s="287">
        <v>581.1</v>
      </c>
      <c r="P12" s="287">
        <v>521.8</v>
      </c>
      <c r="Q12" s="287">
        <v>468.5</v>
      </c>
      <c r="R12"/>
      <c r="S12"/>
      <c r="T12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2:30" ht="13.5">
      <c r="B13" s="269">
        <v>4012</v>
      </c>
      <c r="C13" s="264" t="s">
        <v>1081</v>
      </c>
      <c r="D13" s="264" t="s">
        <v>1082</v>
      </c>
      <c r="E13" s="264" t="s">
        <v>888</v>
      </c>
      <c r="F13" s="264" t="s">
        <v>613</v>
      </c>
      <c r="G13" s="264" t="s">
        <v>816</v>
      </c>
      <c r="H13" s="264" t="s">
        <v>876</v>
      </c>
      <c r="I13" s="264" t="s">
        <v>1098</v>
      </c>
      <c r="J13" s="287">
        <v>1375</v>
      </c>
      <c r="K13" s="287">
        <v>1277.6</v>
      </c>
      <c r="L13" s="287">
        <v>1187</v>
      </c>
      <c r="M13" s="287">
        <v>1098.9</v>
      </c>
      <c r="N13" s="287">
        <v>1010.4</v>
      </c>
      <c r="O13" s="287">
        <v>925.8</v>
      </c>
      <c r="P13" s="287">
        <v>841.4</v>
      </c>
      <c r="Q13" s="287">
        <v>755.4</v>
      </c>
      <c r="R13"/>
      <c r="S13"/>
      <c r="T13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2:30" ht="13.5">
      <c r="B14" s="269">
        <v>4013</v>
      </c>
      <c r="C14" s="264" t="s">
        <v>977</v>
      </c>
      <c r="D14" s="264" t="s">
        <v>978</v>
      </c>
      <c r="E14" s="264" t="s">
        <v>888</v>
      </c>
      <c r="F14" s="264" t="s">
        <v>613</v>
      </c>
      <c r="G14" s="264" t="s">
        <v>816</v>
      </c>
      <c r="H14" s="264" t="s">
        <v>876</v>
      </c>
      <c r="I14" s="264" t="s">
        <v>1078</v>
      </c>
      <c r="J14" s="287">
        <v>2100</v>
      </c>
      <c r="K14" s="287">
        <v>1938.7</v>
      </c>
      <c r="L14" s="287">
        <v>1786.3</v>
      </c>
      <c r="M14" s="287">
        <v>1647.7</v>
      </c>
      <c r="N14" s="287">
        <v>1506.1</v>
      </c>
      <c r="O14" s="287">
        <v>1367.3</v>
      </c>
      <c r="P14" s="287">
        <v>1229.3</v>
      </c>
      <c r="Q14" s="287">
        <v>1104</v>
      </c>
      <c r="R14"/>
      <c r="S14"/>
      <c r="T1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  <row r="15" spans="2:30" ht="13.5">
      <c r="B15" s="269">
        <v>4014</v>
      </c>
      <c r="C15" s="264" t="s">
        <v>954</v>
      </c>
      <c r="D15" s="264" t="s">
        <v>955</v>
      </c>
      <c r="E15" s="264" t="s">
        <v>888</v>
      </c>
      <c r="F15" s="264" t="s">
        <v>613</v>
      </c>
      <c r="G15" s="264" t="s">
        <v>816</v>
      </c>
      <c r="H15" s="264" t="s">
        <v>876</v>
      </c>
      <c r="I15" s="264" t="s">
        <v>972</v>
      </c>
      <c r="J15" s="287">
        <v>4100</v>
      </c>
      <c r="K15" s="287">
        <v>3728.1</v>
      </c>
      <c r="L15" s="287">
        <v>3411.2</v>
      </c>
      <c r="M15" s="287">
        <v>3114</v>
      </c>
      <c r="N15" s="287">
        <v>2837.2</v>
      </c>
      <c r="O15" s="287">
        <v>2569.9</v>
      </c>
      <c r="P15" s="287">
        <v>2307.5</v>
      </c>
      <c r="Q15" s="287">
        <v>2072.1</v>
      </c>
      <c r="R15"/>
      <c r="S15"/>
      <c r="T15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2:30" ht="13.5">
      <c r="B16" s="269">
        <v>4500</v>
      </c>
      <c r="C16" s="264" t="s">
        <v>834</v>
      </c>
      <c r="D16" s="264" t="s">
        <v>770</v>
      </c>
      <c r="E16" s="264" t="s">
        <v>770</v>
      </c>
      <c r="F16" s="264" t="s">
        <v>770</v>
      </c>
      <c r="G16" s="264" t="s">
        <v>770</v>
      </c>
      <c r="H16" s="264" t="s">
        <v>770</v>
      </c>
      <c r="I16" s="264" t="s">
        <v>770</v>
      </c>
      <c r="J16" s="287"/>
      <c r="K16" s="287"/>
      <c r="L16" s="287"/>
      <c r="M16" s="287"/>
      <c r="N16" s="287"/>
      <c r="O16" s="287"/>
      <c r="P16" s="287"/>
      <c r="Q16" s="287"/>
      <c r="R16"/>
      <c r="S16"/>
      <c r="T16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2:30" ht="13.5">
      <c r="B17" s="269">
        <v>4501</v>
      </c>
      <c r="C17" s="264" t="s">
        <v>1508</v>
      </c>
      <c r="D17" s="264" t="s">
        <v>613</v>
      </c>
      <c r="E17" s="264" t="s">
        <v>888</v>
      </c>
      <c r="F17" s="264" t="s">
        <v>613</v>
      </c>
      <c r="G17" s="264" t="s">
        <v>816</v>
      </c>
      <c r="H17" s="264" t="s">
        <v>876</v>
      </c>
      <c r="I17" s="264" t="s">
        <v>1511</v>
      </c>
      <c r="J17" s="287">
        <v>926</v>
      </c>
      <c r="K17" s="287">
        <v>837.6</v>
      </c>
      <c r="L17" s="287">
        <v>757.7</v>
      </c>
      <c r="M17" s="287">
        <v>685.3</v>
      </c>
      <c r="N17" s="287">
        <v>619.9</v>
      </c>
      <c r="O17" s="287">
        <v>560.7</v>
      </c>
      <c r="P17" s="287">
        <v>507.2</v>
      </c>
      <c r="Q17" s="287">
        <v>458.7</v>
      </c>
      <c r="R17"/>
      <c r="S17"/>
      <c r="T17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2:30" ht="13.5">
      <c r="B18" s="269">
        <v>4502</v>
      </c>
      <c r="C18" s="264" t="s">
        <v>1609</v>
      </c>
      <c r="D18" s="264" t="s">
        <v>955</v>
      </c>
      <c r="E18" s="264" t="s">
        <v>888</v>
      </c>
      <c r="F18" s="264" t="s">
        <v>613</v>
      </c>
      <c r="G18" s="264" t="s">
        <v>816</v>
      </c>
      <c r="H18" s="264" t="s">
        <v>876</v>
      </c>
      <c r="I18" s="264" t="s">
        <v>1611</v>
      </c>
      <c r="J18" s="287">
        <v>499</v>
      </c>
      <c r="K18" s="287">
        <v>466.9</v>
      </c>
      <c r="L18" s="287">
        <v>436.8</v>
      </c>
      <c r="M18" s="287">
        <v>408.7</v>
      </c>
      <c r="N18" s="287">
        <v>382.4</v>
      </c>
      <c r="O18" s="287">
        <v>357.8</v>
      </c>
      <c r="P18" s="287">
        <v>334.7</v>
      </c>
      <c r="Q18" s="287">
        <v>313.2</v>
      </c>
      <c r="R18"/>
      <c r="S18"/>
      <c r="T18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2:30" ht="13.5">
      <c r="B19" s="269">
        <v>4605</v>
      </c>
      <c r="C19" s="264" t="s">
        <v>932</v>
      </c>
      <c r="D19" s="264" t="s">
        <v>887</v>
      </c>
      <c r="E19" s="264" t="s">
        <v>888</v>
      </c>
      <c r="F19" s="264" t="s">
        <v>613</v>
      </c>
      <c r="G19" s="264" t="s">
        <v>816</v>
      </c>
      <c r="H19" s="264" t="s">
        <v>876</v>
      </c>
      <c r="I19" s="264" t="s">
        <v>949</v>
      </c>
      <c r="J19" s="287">
        <v>329</v>
      </c>
      <c r="K19" s="287">
        <v>295.4</v>
      </c>
      <c r="L19" s="287">
        <v>265.3</v>
      </c>
      <c r="M19" s="287">
        <v>238.3</v>
      </c>
      <c r="N19" s="287">
        <v>213.9</v>
      </c>
      <c r="O19" s="287">
        <v>192.1</v>
      </c>
      <c r="P19" s="287">
        <v>172.5</v>
      </c>
      <c r="Q19" s="287">
        <v>154.9</v>
      </c>
      <c r="R19"/>
      <c r="S19"/>
      <c r="T19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2:30" ht="13.5">
      <c r="B20" s="269">
        <v>4700</v>
      </c>
      <c r="C20" s="264" t="s">
        <v>858</v>
      </c>
      <c r="D20" s="264" t="s">
        <v>770</v>
      </c>
      <c r="E20" s="264" t="s">
        <v>770</v>
      </c>
      <c r="F20" s="264" t="s">
        <v>770</v>
      </c>
      <c r="G20" s="264" t="s">
        <v>770</v>
      </c>
      <c r="H20" s="264" t="s">
        <v>770</v>
      </c>
      <c r="I20" s="264" t="s">
        <v>770</v>
      </c>
      <c r="J20" s="287"/>
      <c r="K20" s="287"/>
      <c r="L20" s="287"/>
      <c r="M20" s="287"/>
      <c r="N20" s="287"/>
      <c r="O20" s="287"/>
      <c r="P20" s="287"/>
      <c r="Q20" s="287"/>
      <c r="R20"/>
      <c r="S20"/>
      <c r="T20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2:30" ht="13.5">
      <c r="B21" s="269">
        <v>4801</v>
      </c>
      <c r="C21" s="264" t="s">
        <v>1730</v>
      </c>
      <c r="D21" s="264" t="s">
        <v>878</v>
      </c>
      <c r="E21" s="264" t="s">
        <v>888</v>
      </c>
      <c r="F21" s="264" t="s">
        <v>878</v>
      </c>
      <c r="G21" s="264" t="s">
        <v>816</v>
      </c>
      <c r="H21" s="264" t="s">
        <v>876</v>
      </c>
      <c r="I21" s="264" t="s">
        <v>1041</v>
      </c>
      <c r="J21" s="287">
        <v>995</v>
      </c>
      <c r="K21" s="287">
        <v>893.5</v>
      </c>
      <c r="L21" s="287">
        <v>802.4</v>
      </c>
      <c r="M21" s="287">
        <v>720.6</v>
      </c>
      <c r="N21" s="287">
        <v>647</v>
      </c>
      <c r="O21" s="287">
        <v>581.1</v>
      </c>
      <c r="P21" s="287">
        <v>521.8</v>
      </c>
      <c r="Q21" s="287">
        <v>468.5</v>
      </c>
      <c r="R21"/>
      <c r="S21"/>
      <c r="T21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2:30" ht="13.5">
      <c r="B22" s="269">
        <v>4805</v>
      </c>
      <c r="C22" s="264" t="s">
        <v>923</v>
      </c>
      <c r="D22" s="264" t="s">
        <v>874</v>
      </c>
      <c r="E22" s="264" t="s">
        <v>888</v>
      </c>
      <c r="F22" s="264" t="s">
        <v>613</v>
      </c>
      <c r="G22" s="264" t="s">
        <v>816</v>
      </c>
      <c r="H22" s="264" t="s">
        <v>876</v>
      </c>
      <c r="I22" s="264" t="s">
        <v>922</v>
      </c>
      <c r="J22" s="287">
        <v>497.5</v>
      </c>
      <c r="K22" s="287">
        <v>446.8</v>
      </c>
      <c r="L22" s="287">
        <v>401.2</v>
      </c>
      <c r="M22" s="287">
        <v>360.3</v>
      </c>
      <c r="N22" s="287">
        <v>323.5</v>
      </c>
      <c r="O22" s="287">
        <v>290.5</v>
      </c>
      <c r="P22" s="287">
        <v>260.9</v>
      </c>
      <c r="Q22" s="287">
        <v>234.3</v>
      </c>
      <c r="R22"/>
      <c r="S22"/>
      <c r="T22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2:30" ht="13.5">
      <c r="B23" s="269">
        <v>4900</v>
      </c>
      <c r="C23" s="264" t="s">
        <v>618</v>
      </c>
      <c r="D23" s="264"/>
      <c r="E23" s="264" t="s">
        <v>770</v>
      </c>
      <c r="F23" s="264" t="s">
        <v>770</v>
      </c>
      <c r="G23" s="264" t="s">
        <v>770</v>
      </c>
      <c r="H23" s="264" t="s">
        <v>770</v>
      </c>
      <c r="I23" s="264" t="s">
        <v>770</v>
      </c>
      <c r="J23" s="287"/>
      <c r="K23" s="287"/>
      <c r="L23" s="287"/>
      <c r="M23" s="287"/>
      <c r="N23" s="287"/>
      <c r="O23" s="287"/>
      <c r="P23" s="287"/>
      <c r="Q23" s="287"/>
      <c r="R23"/>
      <c r="S23"/>
      <c r="T23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2:30" ht="13.5">
      <c r="B24" s="269">
        <v>4901</v>
      </c>
      <c r="C24" s="265" t="s">
        <v>14</v>
      </c>
      <c r="D24" s="265" t="s">
        <v>613</v>
      </c>
      <c r="E24" s="265" t="s">
        <v>888</v>
      </c>
      <c r="F24" s="265" t="s">
        <v>613</v>
      </c>
      <c r="G24" s="265" t="s">
        <v>816</v>
      </c>
      <c r="H24" s="265" t="s">
        <v>876</v>
      </c>
      <c r="I24" s="265" t="s">
        <v>30</v>
      </c>
      <c r="J24" s="287">
        <v>640.5</v>
      </c>
      <c r="K24" s="287">
        <v>586.8</v>
      </c>
      <c r="L24" s="287">
        <v>537.7</v>
      </c>
      <c r="M24" s="287">
        <v>492.7</v>
      </c>
      <c r="N24" s="287">
        <v>451.4</v>
      </c>
      <c r="O24" s="287">
        <v>413.6</v>
      </c>
      <c r="P24" s="287">
        <v>378.9</v>
      </c>
      <c r="Q24" s="287">
        <v>347.2</v>
      </c>
      <c r="R24"/>
      <c r="S24"/>
      <c r="T2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2:30" ht="13.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2:30" ht="13.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2:30" ht="13.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2:30" ht="13.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2:30" ht="13.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2:30" ht="13.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2:30" ht="13.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2:30" ht="13.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2:30" ht="13.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2:30" ht="13.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2:30" ht="13.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2:30" ht="13.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2:30" ht="13.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2:30" ht="13.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2:30" ht="13.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2:30" ht="13.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 s="34"/>
      <c r="V40" s="34"/>
      <c r="W40" s="34"/>
      <c r="X40" s="34"/>
      <c r="Y40" s="34"/>
      <c r="Z40" s="34"/>
      <c r="AA40" s="34"/>
      <c r="AB40" s="34"/>
      <c r="AC40" s="34"/>
      <c r="AD40" s="34"/>
    </row>
    <row r="41" spans="2:30" ht="13.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  <row r="42" spans="2:30" ht="13.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2:30" ht="13.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2:30" ht="13.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2:30" ht="13.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2:30" ht="13.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2:30" ht="13.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2:30" ht="13.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2:30" ht="13.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2:30" ht="13.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2:30" ht="13.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2:30" ht="13.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2:30" ht="13.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2:30" ht="13.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2:30" ht="13.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2:30" ht="13.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2:30" ht="13.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2:30" ht="13.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pans="2:30" ht="13.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2:30" ht="13.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 s="34"/>
      <c r="V60" s="34"/>
      <c r="W60" s="34"/>
      <c r="X60" s="34"/>
      <c r="Y60" s="34"/>
      <c r="Z60" s="34"/>
      <c r="AA60" s="34"/>
      <c r="AB60" s="34"/>
      <c r="AC60" s="34"/>
      <c r="AD60" s="34"/>
    </row>
    <row r="61" spans="2:30" ht="13.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 s="34"/>
      <c r="V61" s="34"/>
      <c r="W61" s="34"/>
      <c r="X61" s="34"/>
      <c r="Y61" s="34"/>
      <c r="Z61" s="34"/>
      <c r="AA61" s="34"/>
      <c r="AB61" s="34"/>
      <c r="AC61" s="34"/>
      <c r="AD61" s="34"/>
    </row>
    <row r="62" spans="2:30" ht="13.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 s="34"/>
      <c r="V62" s="34"/>
      <c r="W62" s="34"/>
      <c r="X62" s="34"/>
      <c r="Y62" s="34"/>
      <c r="Z62" s="34"/>
      <c r="AA62" s="34"/>
      <c r="AB62" s="34"/>
      <c r="AC62" s="34"/>
      <c r="AD62" s="34"/>
    </row>
    <row r="63" spans="2:30" ht="13.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 s="34"/>
      <c r="V63" s="34"/>
      <c r="W63" s="34"/>
      <c r="X63" s="34"/>
      <c r="Y63" s="34"/>
      <c r="Z63" s="34"/>
      <c r="AA63" s="34"/>
      <c r="AB63" s="34"/>
      <c r="AC63" s="34"/>
      <c r="AD63" s="34"/>
    </row>
    <row r="64" spans="2:30" ht="13.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 s="34"/>
      <c r="V64" s="34"/>
      <c r="W64" s="34"/>
      <c r="X64" s="34"/>
      <c r="Y64" s="34"/>
      <c r="Z64" s="34"/>
      <c r="AA64" s="34"/>
      <c r="AB64" s="34"/>
      <c r="AC64" s="34"/>
      <c r="AD64" s="34"/>
    </row>
    <row r="65" spans="2:30" ht="13.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 s="34"/>
      <c r="V65" s="34"/>
      <c r="W65" s="34"/>
      <c r="X65" s="34"/>
      <c r="Y65" s="34"/>
      <c r="Z65" s="34"/>
      <c r="AA65" s="34"/>
      <c r="AB65" s="34"/>
      <c r="AC65" s="34"/>
      <c r="AD65" s="34"/>
    </row>
    <row r="66" spans="2:30" ht="13.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 s="34"/>
      <c r="V66" s="34"/>
      <c r="W66" s="34"/>
      <c r="X66" s="34"/>
      <c r="Y66" s="34"/>
      <c r="Z66" s="34"/>
      <c r="AA66" s="34"/>
      <c r="AB66" s="34"/>
      <c r="AC66" s="34"/>
      <c r="AD66" s="34"/>
    </row>
    <row r="67" spans="2:30" ht="13.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 s="34"/>
      <c r="V67" s="34"/>
      <c r="W67" s="34"/>
      <c r="X67" s="34"/>
      <c r="Y67" s="34"/>
      <c r="Z67" s="34"/>
      <c r="AA67" s="34"/>
      <c r="AB67" s="34"/>
      <c r="AC67" s="34"/>
      <c r="AD67" s="34"/>
    </row>
    <row r="68" spans="2:30" ht="13.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 s="34"/>
      <c r="V68" s="34"/>
      <c r="W68" s="34"/>
      <c r="X68" s="34"/>
      <c r="Y68" s="34"/>
      <c r="Z68" s="34"/>
      <c r="AA68" s="34"/>
      <c r="AB68" s="34"/>
      <c r="AC68" s="34"/>
      <c r="AD68" s="34"/>
    </row>
    <row r="69" spans="2:30" ht="13.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 s="34"/>
      <c r="V69" s="34"/>
      <c r="W69" s="34"/>
      <c r="X69" s="34"/>
      <c r="Y69" s="34"/>
      <c r="Z69" s="34"/>
      <c r="AA69" s="34"/>
      <c r="AB69" s="34"/>
      <c r="AC69" s="34"/>
      <c r="AD69" s="34"/>
    </row>
    <row r="70" spans="2:30" ht="13.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 s="34"/>
      <c r="V70" s="34"/>
      <c r="W70" s="34"/>
      <c r="X70" s="34"/>
      <c r="Y70" s="34"/>
      <c r="Z70" s="34"/>
      <c r="AA70" s="34"/>
      <c r="AB70" s="34"/>
      <c r="AC70" s="34"/>
      <c r="AD70" s="34"/>
    </row>
    <row r="71" spans="2:30" ht="13.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 s="34"/>
      <c r="V71" s="34"/>
      <c r="W71" s="34"/>
      <c r="X71" s="34"/>
      <c r="Y71" s="34"/>
      <c r="Z71" s="34"/>
      <c r="AA71" s="34"/>
      <c r="AB71" s="34"/>
      <c r="AC71" s="34"/>
      <c r="AD71" s="34"/>
    </row>
    <row r="72" spans="2:30" ht="13.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 s="34"/>
      <c r="V72" s="34"/>
      <c r="W72" s="34"/>
      <c r="X72" s="34"/>
      <c r="Y72" s="34"/>
      <c r="Z72" s="34"/>
      <c r="AA72" s="34"/>
      <c r="AB72" s="34"/>
      <c r="AC72" s="34"/>
      <c r="AD72" s="34"/>
    </row>
    <row r="73" spans="2:30" ht="13.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 s="34"/>
      <c r="V73" s="34"/>
      <c r="W73" s="34"/>
      <c r="X73" s="34"/>
      <c r="Y73" s="34"/>
      <c r="Z73" s="34"/>
      <c r="AA73" s="34"/>
      <c r="AB73" s="34"/>
      <c r="AC73" s="34"/>
      <c r="AD73" s="34"/>
    </row>
    <row r="74" spans="2:30" ht="13.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 s="34"/>
      <c r="V74" s="34"/>
      <c r="W74" s="34"/>
      <c r="X74" s="34"/>
      <c r="Y74" s="34"/>
      <c r="Z74" s="34"/>
      <c r="AA74" s="34"/>
      <c r="AB74" s="34"/>
      <c r="AC74" s="34"/>
      <c r="AD74" s="34"/>
    </row>
    <row r="75" spans="2:30" ht="13.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 s="34"/>
      <c r="V75" s="34"/>
      <c r="W75" s="34"/>
      <c r="X75" s="34"/>
      <c r="Y75" s="34"/>
      <c r="Z75" s="34"/>
      <c r="AA75" s="34"/>
      <c r="AB75" s="34"/>
      <c r="AC75" s="34"/>
      <c r="AD75" s="34"/>
    </row>
    <row r="76" spans="2:30" ht="13.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 s="34"/>
      <c r="V76" s="34"/>
      <c r="W76" s="34"/>
      <c r="X76" s="34"/>
      <c r="Y76" s="34"/>
      <c r="Z76" s="34"/>
      <c r="AA76" s="34"/>
      <c r="AB76" s="34"/>
      <c r="AC76" s="34"/>
      <c r="AD76" s="34"/>
    </row>
    <row r="77" spans="2:30" ht="13.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 s="34"/>
      <c r="V77" s="34"/>
      <c r="W77" s="34"/>
      <c r="X77" s="34"/>
      <c r="Y77" s="34"/>
      <c r="Z77" s="34"/>
      <c r="AA77" s="34"/>
      <c r="AB77" s="34"/>
      <c r="AC77" s="34"/>
      <c r="AD77" s="34"/>
    </row>
    <row r="78" spans="2:30" ht="13.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 s="34"/>
      <c r="V78" s="34"/>
      <c r="W78" s="34"/>
      <c r="X78" s="34"/>
      <c r="Y78" s="34"/>
      <c r="Z78" s="34"/>
      <c r="AA78" s="34"/>
      <c r="AB78" s="34"/>
      <c r="AC78" s="34"/>
      <c r="AD78" s="34"/>
    </row>
    <row r="79" spans="2:30" ht="13.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 s="34"/>
      <c r="V79" s="34"/>
      <c r="W79" s="34"/>
      <c r="X79" s="34"/>
      <c r="Y79" s="34"/>
      <c r="Z79" s="34"/>
      <c r="AA79" s="34"/>
      <c r="AB79" s="34"/>
      <c r="AC79" s="34"/>
      <c r="AD79" s="34"/>
    </row>
    <row r="80" spans="2:30" ht="13.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 s="34"/>
      <c r="V80" s="34"/>
      <c r="W80" s="34"/>
      <c r="X80" s="34"/>
      <c r="Y80" s="34"/>
      <c r="Z80" s="34"/>
      <c r="AA80" s="34"/>
      <c r="AB80" s="34"/>
      <c r="AC80" s="34"/>
      <c r="AD80" s="34"/>
    </row>
    <row r="81" spans="2:30" ht="13.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 s="34"/>
      <c r="V81" s="34"/>
      <c r="W81" s="34"/>
      <c r="X81" s="34"/>
      <c r="Y81" s="34"/>
      <c r="Z81" s="34"/>
      <c r="AA81" s="34"/>
      <c r="AB81" s="34"/>
      <c r="AC81" s="34"/>
      <c r="AD81" s="34"/>
    </row>
    <row r="82" spans="2:30" ht="13.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 s="34"/>
      <c r="V82" s="34"/>
      <c r="W82" s="34"/>
      <c r="X82" s="34"/>
      <c r="Y82" s="34"/>
      <c r="Z82" s="34"/>
      <c r="AA82" s="34"/>
      <c r="AB82" s="34"/>
      <c r="AC82" s="34"/>
      <c r="AD82" s="34"/>
    </row>
    <row r="83" spans="2:30" ht="13.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 s="34"/>
      <c r="V83" s="34"/>
      <c r="W83" s="34"/>
      <c r="X83" s="34"/>
      <c r="Y83" s="34"/>
      <c r="Z83" s="34"/>
      <c r="AA83" s="34"/>
      <c r="AB83" s="34"/>
      <c r="AC83" s="34"/>
      <c r="AD83" s="34"/>
    </row>
    <row r="84" spans="2:30" ht="13.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 s="34"/>
      <c r="V84" s="34"/>
      <c r="W84" s="34"/>
      <c r="X84" s="34"/>
      <c r="Y84" s="34"/>
      <c r="Z84" s="34"/>
      <c r="AA84" s="34"/>
      <c r="AB84" s="34"/>
      <c r="AC84" s="34"/>
      <c r="AD84" s="34"/>
    </row>
    <row r="85" spans="2:30" ht="13.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 s="34"/>
      <c r="V85" s="34"/>
      <c r="W85" s="34"/>
      <c r="X85" s="34"/>
      <c r="Y85" s="34"/>
      <c r="Z85" s="34"/>
      <c r="AA85" s="34"/>
      <c r="AB85" s="34"/>
      <c r="AC85" s="34"/>
      <c r="AD85" s="34"/>
    </row>
    <row r="86" spans="2:30" ht="13.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 s="34"/>
      <c r="V86" s="34"/>
      <c r="W86" s="34"/>
      <c r="X86" s="34"/>
      <c r="Y86" s="34"/>
      <c r="Z86" s="34"/>
      <c r="AA86" s="34"/>
      <c r="AB86" s="34"/>
      <c r="AC86" s="34"/>
      <c r="AD86" s="34"/>
    </row>
    <row r="87" spans="2:30" ht="13.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 s="34"/>
      <c r="V87" s="34"/>
      <c r="W87" s="34"/>
      <c r="X87" s="34"/>
      <c r="Y87" s="34"/>
      <c r="Z87" s="34"/>
      <c r="AA87" s="34"/>
      <c r="AB87" s="34"/>
      <c r="AC87" s="34"/>
      <c r="AD87" s="34"/>
    </row>
    <row r="88" spans="2:30" ht="13.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 s="34"/>
      <c r="V88" s="34"/>
      <c r="W88" s="34"/>
      <c r="X88" s="34"/>
      <c r="Y88" s="34"/>
      <c r="Z88" s="34"/>
      <c r="AA88" s="34"/>
      <c r="AB88" s="34"/>
      <c r="AC88" s="34"/>
      <c r="AD88" s="34"/>
    </row>
    <row r="89" spans="2:30" ht="13.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 s="34"/>
      <c r="V89" s="34"/>
      <c r="W89" s="34"/>
      <c r="X89" s="34"/>
      <c r="Y89" s="34"/>
      <c r="Z89" s="34"/>
      <c r="AA89" s="34"/>
      <c r="AB89" s="34"/>
      <c r="AC89" s="34"/>
      <c r="AD89" s="34"/>
    </row>
    <row r="90" spans="2:30" ht="13.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 s="34"/>
      <c r="V90" s="34"/>
      <c r="W90" s="34"/>
      <c r="X90" s="34"/>
      <c r="Y90" s="34"/>
      <c r="Z90" s="34"/>
      <c r="AA90" s="34"/>
      <c r="AB90" s="34"/>
      <c r="AC90" s="34"/>
      <c r="AD90" s="34"/>
    </row>
    <row r="91" spans="2:30" ht="13.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 s="34"/>
      <c r="V91" s="34"/>
      <c r="W91" s="34"/>
      <c r="X91" s="34"/>
      <c r="Y91" s="34"/>
      <c r="Z91" s="34"/>
      <c r="AA91" s="34"/>
      <c r="AB91" s="34"/>
      <c r="AC91" s="34"/>
      <c r="AD91" s="34"/>
    </row>
    <row r="92" spans="2:30" ht="13.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 s="34"/>
      <c r="V92" s="34"/>
      <c r="W92" s="34"/>
      <c r="X92" s="34"/>
      <c r="Y92" s="34"/>
      <c r="Z92" s="34"/>
      <c r="AA92" s="34"/>
      <c r="AB92" s="34"/>
      <c r="AC92" s="34"/>
      <c r="AD92" s="34"/>
    </row>
    <row r="93" spans="2:30" ht="13.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 s="34"/>
      <c r="V93" s="34"/>
      <c r="W93" s="34"/>
      <c r="X93" s="34"/>
      <c r="Y93" s="34"/>
      <c r="Z93" s="34"/>
      <c r="AA93" s="34"/>
      <c r="AB93" s="34"/>
      <c r="AC93" s="34"/>
      <c r="AD93" s="34"/>
    </row>
    <row r="94" spans="2:30" ht="13.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 s="34"/>
      <c r="V94" s="34"/>
      <c r="W94" s="34"/>
      <c r="X94" s="34"/>
      <c r="Y94" s="34"/>
      <c r="Z94" s="34"/>
      <c r="AA94" s="34"/>
      <c r="AB94" s="34"/>
      <c r="AC94" s="34"/>
      <c r="AD94" s="34"/>
    </row>
    <row r="95" spans="2:30" ht="13.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 s="34"/>
      <c r="V95" s="34"/>
      <c r="W95" s="34"/>
      <c r="X95" s="34"/>
      <c r="Y95" s="34"/>
      <c r="Z95" s="34"/>
      <c r="AA95" s="34"/>
      <c r="AB95" s="34"/>
      <c r="AC95" s="34"/>
      <c r="AD95" s="34"/>
    </row>
    <row r="96" spans="2:30" ht="13.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 s="34"/>
      <c r="V96" s="34"/>
      <c r="W96" s="34"/>
      <c r="X96" s="34"/>
      <c r="Y96" s="34"/>
      <c r="Z96" s="34"/>
      <c r="AA96" s="34"/>
      <c r="AB96" s="34"/>
      <c r="AC96" s="34"/>
      <c r="AD96" s="34"/>
    </row>
    <row r="97" spans="2:30" ht="13.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 s="34"/>
      <c r="V97" s="34"/>
      <c r="W97" s="34"/>
      <c r="X97" s="34"/>
      <c r="Y97" s="34"/>
      <c r="Z97" s="34"/>
      <c r="AA97" s="34"/>
      <c r="AB97" s="34"/>
      <c r="AC97" s="34"/>
      <c r="AD97" s="34"/>
    </row>
    <row r="98" spans="2:30" ht="13.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 s="34"/>
      <c r="V98" s="34"/>
      <c r="W98" s="34"/>
      <c r="X98" s="34"/>
      <c r="Y98" s="34"/>
      <c r="Z98" s="34"/>
      <c r="AA98" s="34"/>
      <c r="AB98" s="34"/>
      <c r="AC98" s="34"/>
      <c r="AD98" s="34"/>
    </row>
    <row r="99" spans="2:30" ht="13.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 s="34"/>
      <c r="V99" s="34"/>
      <c r="W99" s="34"/>
      <c r="X99" s="34"/>
      <c r="Y99" s="34"/>
      <c r="Z99" s="34"/>
      <c r="AA99" s="34"/>
      <c r="AB99" s="34"/>
      <c r="AC99" s="34"/>
      <c r="AD99" s="34"/>
    </row>
    <row r="100" spans="2:30" ht="13.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</row>
    <row r="101" spans="2:30" ht="13.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</row>
    <row r="102" spans="2:30" ht="13.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</row>
    <row r="103" spans="2:30" ht="13.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</row>
    <row r="104" spans="2:30" ht="13.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</row>
    <row r="105" spans="2:30" ht="12.75">
      <c r="B105" s="28"/>
      <c r="C105" s="28"/>
      <c r="D105" s="28"/>
      <c r="E105" s="28"/>
      <c r="F105" s="28"/>
      <c r="G105" s="28"/>
      <c r="H105" s="28"/>
      <c r="I105" s="28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</row>
    <row r="106" spans="2:30" ht="12.75">
      <c r="B106" s="28"/>
      <c r="C106" s="28"/>
      <c r="D106" s="28"/>
      <c r="E106" s="28"/>
      <c r="F106" s="28"/>
      <c r="G106" s="28"/>
      <c r="H106" s="28"/>
      <c r="I106" s="28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</row>
    <row r="107" spans="2:30" ht="12.75">
      <c r="B107" s="28"/>
      <c r="C107" s="28"/>
      <c r="D107" s="28"/>
      <c r="E107" s="28"/>
      <c r="F107" s="28"/>
      <c r="G107" s="28"/>
      <c r="H107" s="28"/>
      <c r="I107" s="28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</row>
    <row r="108" spans="2:30" ht="12.75">
      <c r="B108" s="28"/>
      <c r="C108" s="28"/>
      <c r="D108" s="28"/>
      <c r="E108" s="28"/>
      <c r="F108" s="28"/>
      <c r="G108" s="28"/>
      <c r="H108" s="28"/>
      <c r="I108" s="28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</row>
    <row r="109" spans="2:30" ht="12.75">
      <c r="B109" s="28"/>
      <c r="C109" s="28"/>
      <c r="D109" s="28"/>
      <c r="E109" s="28"/>
      <c r="F109" s="28"/>
      <c r="G109" s="28"/>
      <c r="H109" s="28"/>
      <c r="I109" s="28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</row>
    <row r="110" spans="2:30" ht="12.75">
      <c r="B110" s="28"/>
      <c r="C110" s="28"/>
      <c r="D110" s="28"/>
      <c r="E110" s="28"/>
      <c r="F110" s="28"/>
      <c r="G110" s="28"/>
      <c r="H110" s="28"/>
      <c r="I110" s="28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</row>
    <row r="111" spans="2:30" ht="12.75">
      <c r="B111" s="28"/>
      <c r="C111" s="28"/>
      <c r="D111" s="28"/>
      <c r="E111" s="28"/>
      <c r="F111" s="28"/>
      <c r="G111" s="28"/>
      <c r="H111" s="28"/>
      <c r="I111" s="28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</row>
    <row r="112" spans="2:30" ht="12.75">
      <c r="B112" s="28"/>
      <c r="C112" s="28"/>
      <c r="D112" s="28"/>
      <c r="E112" s="28"/>
      <c r="F112" s="28"/>
      <c r="G112" s="28"/>
      <c r="H112" s="28"/>
      <c r="I112" s="28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</row>
    <row r="113" spans="2:30" ht="12.75">
      <c r="B113" s="28"/>
      <c r="C113" s="28"/>
      <c r="D113" s="28"/>
      <c r="E113" s="28"/>
      <c r="F113" s="28"/>
      <c r="G113" s="28"/>
      <c r="H113" s="28"/>
      <c r="I113" s="28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</row>
    <row r="114" spans="2:30" ht="12.75">
      <c r="B114" s="28"/>
      <c r="C114" s="28"/>
      <c r="D114" s="28"/>
      <c r="E114" s="28"/>
      <c r="F114" s="28"/>
      <c r="G114" s="28"/>
      <c r="H114" s="28"/>
      <c r="I114" s="28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</row>
    <row r="115" spans="2:30" ht="12.75">
      <c r="B115" s="28"/>
      <c r="C115" s="28"/>
      <c r="D115" s="28"/>
      <c r="E115" s="28"/>
      <c r="F115" s="28"/>
      <c r="G115" s="28"/>
      <c r="H115" s="28"/>
      <c r="I115" s="28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</row>
    <row r="116" spans="2:30" ht="12.75">
      <c r="B116" s="28"/>
      <c r="C116" s="28"/>
      <c r="D116" s="28"/>
      <c r="E116" s="28"/>
      <c r="F116" s="28"/>
      <c r="G116" s="28"/>
      <c r="H116" s="28"/>
      <c r="I116" s="28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</row>
    <row r="117" spans="2:30" ht="12.75">
      <c r="B117" s="28"/>
      <c r="C117" s="28"/>
      <c r="D117" s="28"/>
      <c r="E117" s="28"/>
      <c r="F117" s="28"/>
      <c r="G117" s="28"/>
      <c r="H117" s="28"/>
      <c r="I117" s="28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</row>
    <row r="118" spans="2:30" ht="12.75">
      <c r="B118" s="28"/>
      <c r="C118" s="28"/>
      <c r="D118" s="28"/>
      <c r="E118" s="28"/>
      <c r="F118" s="28"/>
      <c r="G118" s="28"/>
      <c r="H118" s="28"/>
      <c r="I118" s="28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</row>
    <row r="119" spans="2:30" ht="12.75">
      <c r="B119" s="28"/>
      <c r="C119" s="28"/>
      <c r="D119" s="28"/>
      <c r="E119" s="28"/>
      <c r="F119" s="28"/>
      <c r="G119" s="28"/>
      <c r="H119" s="28"/>
      <c r="I119" s="28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</row>
    <row r="120" spans="2:30" ht="12.75">
      <c r="B120" s="28"/>
      <c r="C120" s="28"/>
      <c r="D120" s="28"/>
      <c r="E120" s="28"/>
      <c r="F120" s="28"/>
      <c r="G120" s="28"/>
      <c r="H120" s="28"/>
      <c r="I120" s="28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</row>
    <row r="121" spans="2:30" ht="12.75">
      <c r="B121" s="28"/>
      <c r="C121" s="28"/>
      <c r="D121" s="28"/>
      <c r="E121" s="28"/>
      <c r="F121" s="28"/>
      <c r="G121" s="28"/>
      <c r="H121" s="28"/>
      <c r="I121" s="28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</row>
    <row r="122" spans="2:30" ht="12.75">
      <c r="B122" s="28"/>
      <c r="C122" s="28"/>
      <c r="D122" s="28"/>
      <c r="E122" s="28"/>
      <c r="F122" s="28"/>
      <c r="G122" s="28"/>
      <c r="H122" s="28"/>
      <c r="I122" s="28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</row>
    <row r="123" spans="2:30" ht="12.75">
      <c r="B123" s="28"/>
      <c r="C123" s="28"/>
      <c r="D123" s="28"/>
      <c r="E123" s="28"/>
      <c r="F123" s="28"/>
      <c r="G123" s="28"/>
      <c r="H123" s="28"/>
      <c r="I123" s="28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</row>
    <row r="124" spans="2:30" ht="12.75">
      <c r="B124" s="28"/>
      <c r="C124" s="28"/>
      <c r="D124" s="28"/>
      <c r="E124" s="28"/>
      <c r="F124" s="28"/>
      <c r="G124" s="28"/>
      <c r="H124" s="28"/>
      <c r="I124" s="28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</row>
    <row r="125" spans="2:30" ht="12.75">
      <c r="B125" s="28"/>
      <c r="C125" s="28"/>
      <c r="D125" s="28"/>
      <c r="E125" s="28"/>
      <c r="F125" s="28"/>
      <c r="G125" s="28"/>
      <c r="H125" s="28"/>
      <c r="I125" s="28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</row>
    <row r="126" spans="2:30" ht="12.75">
      <c r="B126" s="28"/>
      <c r="C126" s="28"/>
      <c r="D126" s="28"/>
      <c r="E126" s="28"/>
      <c r="F126" s="28"/>
      <c r="G126" s="28"/>
      <c r="H126" s="28"/>
      <c r="I126" s="28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</row>
    <row r="127" spans="2:30" ht="12.75">
      <c r="B127" s="28"/>
      <c r="C127" s="28"/>
      <c r="D127" s="28"/>
      <c r="E127" s="28"/>
      <c r="F127" s="28"/>
      <c r="G127" s="28"/>
      <c r="H127" s="28"/>
      <c r="I127" s="28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</row>
    <row r="128" spans="2:30" ht="12.75">
      <c r="B128" s="28"/>
      <c r="C128" s="28"/>
      <c r="D128" s="28"/>
      <c r="E128" s="28"/>
      <c r="F128" s="28"/>
      <c r="G128" s="28"/>
      <c r="H128" s="28"/>
      <c r="I128" s="28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</row>
    <row r="129" spans="2:30" ht="12.75">
      <c r="B129" s="28"/>
      <c r="C129" s="28"/>
      <c r="D129" s="28"/>
      <c r="E129" s="28"/>
      <c r="F129" s="28"/>
      <c r="G129" s="28"/>
      <c r="H129" s="28"/>
      <c r="I129" s="28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</row>
    <row r="130" spans="2:30" ht="12.75">
      <c r="B130" s="28"/>
      <c r="C130" s="28"/>
      <c r="D130" s="28"/>
      <c r="E130" s="28"/>
      <c r="F130" s="28"/>
      <c r="G130" s="28"/>
      <c r="H130" s="28"/>
      <c r="I130" s="28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</row>
    <row r="131" spans="2:30" ht="12.75">
      <c r="B131" s="28"/>
      <c r="C131" s="28"/>
      <c r="D131" s="28"/>
      <c r="E131" s="28"/>
      <c r="F131" s="28"/>
      <c r="G131" s="28"/>
      <c r="H131" s="28"/>
      <c r="I131" s="28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</row>
    <row r="132" spans="2:30" ht="12.75">
      <c r="B132" s="28"/>
      <c r="C132" s="28"/>
      <c r="D132" s="28"/>
      <c r="E132" s="28"/>
      <c r="F132" s="28"/>
      <c r="G132" s="28"/>
      <c r="H132" s="28"/>
      <c r="I132" s="28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</row>
    <row r="133" spans="2:30" ht="12.75">
      <c r="B133" s="28"/>
      <c r="C133" s="28"/>
      <c r="D133" s="28"/>
      <c r="E133" s="28"/>
      <c r="F133" s="28"/>
      <c r="G133" s="28"/>
      <c r="H133" s="28"/>
      <c r="I133" s="28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</row>
    <row r="134" spans="2:30" ht="12.75">
      <c r="B134" s="28"/>
      <c r="C134" s="28"/>
      <c r="D134" s="28"/>
      <c r="E134" s="28"/>
      <c r="F134" s="28"/>
      <c r="G134" s="28"/>
      <c r="H134" s="28"/>
      <c r="I134" s="28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</row>
    <row r="135" spans="2:30" ht="12.75">
      <c r="B135" s="28"/>
      <c r="C135" s="28"/>
      <c r="D135" s="28"/>
      <c r="E135" s="28"/>
      <c r="F135" s="28"/>
      <c r="G135" s="28"/>
      <c r="H135" s="28"/>
      <c r="I135" s="28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</row>
    <row r="136" spans="2:30" ht="12.75">
      <c r="B136" s="28"/>
      <c r="C136" s="28"/>
      <c r="D136" s="28"/>
      <c r="E136" s="28"/>
      <c r="F136" s="28"/>
      <c r="G136" s="28"/>
      <c r="H136" s="28"/>
      <c r="I136" s="28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</row>
    <row r="137" spans="2:30" ht="12.75">
      <c r="B137" s="28"/>
      <c r="C137" s="28"/>
      <c r="D137" s="28"/>
      <c r="E137" s="28"/>
      <c r="F137" s="28"/>
      <c r="G137" s="28"/>
      <c r="H137" s="28"/>
      <c r="I137" s="28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</row>
    <row r="138" spans="2:30" ht="12.75">
      <c r="B138" s="28"/>
      <c r="C138" s="28"/>
      <c r="D138" s="28"/>
      <c r="E138" s="28"/>
      <c r="F138" s="28"/>
      <c r="G138" s="28"/>
      <c r="H138" s="28"/>
      <c r="I138" s="28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</row>
    <row r="139" spans="2:30" ht="12.75">
      <c r="B139" s="28"/>
      <c r="C139" s="28"/>
      <c r="D139" s="28"/>
      <c r="E139" s="28"/>
      <c r="F139" s="28"/>
      <c r="G139" s="28"/>
      <c r="H139" s="28"/>
      <c r="I139" s="28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</row>
    <row r="140" spans="2:30" ht="12.75">
      <c r="B140" s="28"/>
      <c r="C140" s="28"/>
      <c r="D140" s="28"/>
      <c r="E140" s="28"/>
      <c r="F140" s="28"/>
      <c r="G140" s="28"/>
      <c r="H140" s="28"/>
      <c r="I140" s="28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</row>
    <row r="141" spans="2:30" ht="12.75">
      <c r="B141" s="28"/>
      <c r="C141" s="28"/>
      <c r="D141" s="28"/>
      <c r="E141" s="28"/>
      <c r="F141" s="28"/>
      <c r="G141" s="28"/>
      <c r="H141" s="28"/>
      <c r="I141" s="28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</row>
    <row r="142" spans="2:30" ht="12.75">
      <c r="B142" s="28"/>
      <c r="C142" s="28"/>
      <c r="D142" s="28"/>
      <c r="E142" s="28"/>
      <c r="F142" s="28"/>
      <c r="G142" s="28"/>
      <c r="H142" s="28"/>
      <c r="I142" s="28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</row>
    <row r="143" spans="2:30" ht="12.75">
      <c r="B143" s="28"/>
      <c r="C143" s="28"/>
      <c r="D143" s="28"/>
      <c r="E143" s="28"/>
      <c r="F143" s="28"/>
      <c r="G143" s="28"/>
      <c r="H143" s="28"/>
      <c r="I143" s="28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</row>
    <row r="144" spans="2:30" ht="12.75">
      <c r="B144" s="28"/>
      <c r="C144" s="28"/>
      <c r="D144" s="28"/>
      <c r="E144" s="28"/>
      <c r="F144" s="28"/>
      <c r="G144" s="28"/>
      <c r="H144" s="28"/>
      <c r="I144" s="28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</row>
    <row r="145" spans="2:30" ht="12.75">
      <c r="B145" s="28"/>
      <c r="C145" s="28"/>
      <c r="D145" s="28"/>
      <c r="E145" s="28"/>
      <c r="F145" s="28"/>
      <c r="G145" s="28"/>
      <c r="H145" s="28"/>
      <c r="I145" s="28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</row>
    <row r="146" spans="2:30" ht="12.75">
      <c r="B146" s="28"/>
      <c r="C146" s="28"/>
      <c r="D146" s="28"/>
      <c r="E146" s="28"/>
      <c r="F146" s="28"/>
      <c r="G146" s="28"/>
      <c r="H146" s="28"/>
      <c r="I146" s="28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</row>
    <row r="147" spans="2:30" ht="12.75">
      <c r="B147" s="28"/>
      <c r="C147" s="28"/>
      <c r="D147" s="28"/>
      <c r="E147" s="28"/>
      <c r="F147" s="28"/>
      <c r="G147" s="28"/>
      <c r="H147" s="28"/>
      <c r="I147" s="28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</row>
    <row r="148" spans="2:30" ht="12.75">
      <c r="B148" s="28"/>
      <c r="C148" s="28"/>
      <c r="D148" s="28"/>
      <c r="E148" s="28"/>
      <c r="F148" s="28"/>
      <c r="G148" s="28"/>
      <c r="H148" s="28"/>
      <c r="I148" s="28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</row>
    <row r="149" spans="2:30" ht="12.75">
      <c r="B149" s="28"/>
      <c r="C149" s="28"/>
      <c r="D149" s="28"/>
      <c r="E149" s="28"/>
      <c r="F149" s="28"/>
      <c r="G149" s="28"/>
      <c r="H149" s="28"/>
      <c r="I149" s="28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</row>
    <row r="150" spans="2:30" ht="12.75">
      <c r="B150" s="28"/>
      <c r="C150" s="28"/>
      <c r="D150" s="28"/>
      <c r="E150" s="28"/>
      <c r="F150" s="28"/>
      <c r="G150" s="28"/>
      <c r="H150" s="28"/>
      <c r="I150" s="28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</row>
    <row r="151" spans="2:30" ht="12.75">
      <c r="B151" s="28"/>
      <c r="C151" s="28"/>
      <c r="D151" s="28"/>
      <c r="E151" s="28"/>
      <c r="F151" s="28"/>
      <c r="G151" s="28"/>
      <c r="H151" s="28"/>
      <c r="I151" s="28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</row>
    <row r="152" spans="2:30" ht="12.75">
      <c r="B152" s="28"/>
      <c r="C152" s="28"/>
      <c r="D152" s="28"/>
      <c r="E152" s="28"/>
      <c r="F152" s="28"/>
      <c r="G152" s="28"/>
      <c r="H152" s="28"/>
      <c r="I152" s="28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</row>
    <row r="153" spans="2:30" ht="12.75">
      <c r="B153" s="28"/>
      <c r="C153" s="28"/>
      <c r="D153" s="28"/>
      <c r="E153" s="28"/>
      <c r="F153" s="28"/>
      <c r="G153" s="28"/>
      <c r="H153" s="28"/>
      <c r="I153" s="28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</row>
    <row r="154" spans="2:30" ht="12.75">
      <c r="B154" s="28"/>
      <c r="C154" s="28"/>
      <c r="D154" s="28"/>
      <c r="E154" s="28"/>
      <c r="F154" s="28"/>
      <c r="G154" s="28"/>
      <c r="H154" s="28"/>
      <c r="I154" s="28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</row>
    <row r="155" spans="2:30" ht="12.75">
      <c r="B155" s="28"/>
      <c r="C155" s="28"/>
      <c r="D155" s="28"/>
      <c r="E155" s="28"/>
      <c r="F155" s="28"/>
      <c r="G155" s="28"/>
      <c r="H155" s="28"/>
      <c r="I155" s="28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</row>
    <row r="156" spans="2:30" ht="12.75">
      <c r="B156" s="28"/>
      <c r="C156" s="28"/>
      <c r="D156" s="28"/>
      <c r="E156" s="28"/>
      <c r="F156" s="28"/>
      <c r="G156" s="28"/>
      <c r="H156" s="28"/>
      <c r="I156" s="28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</row>
    <row r="157" spans="2:30" ht="12.75">
      <c r="B157" s="28"/>
      <c r="C157" s="28"/>
      <c r="D157" s="28"/>
      <c r="E157" s="28"/>
      <c r="F157" s="28"/>
      <c r="G157" s="28"/>
      <c r="H157" s="28"/>
      <c r="I157" s="28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</row>
    <row r="158" spans="2:30" ht="12.75">
      <c r="B158" s="28"/>
      <c r="C158" s="28"/>
      <c r="D158" s="28"/>
      <c r="E158" s="28"/>
      <c r="F158" s="28"/>
      <c r="G158" s="28"/>
      <c r="H158" s="28"/>
      <c r="I158" s="28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</row>
    <row r="159" spans="2:30" ht="12.75">
      <c r="B159" s="28"/>
      <c r="C159" s="28"/>
      <c r="D159" s="28"/>
      <c r="E159" s="28"/>
      <c r="F159" s="28"/>
      <c r="G159" s="28"/>
      <c r="H159" s="28"/>
      <c r="I159" s="28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</row>
    <row r="160" spans="2:30" ht="12.75">
      <c r="B160" s="28"/>
      <c r="C160" s="28"/>
      <c r="D160" s="28"/>
      <c r="E160" s="28"/>
      <c r="F160" s="28"/>
      <c r="G160" s="28"/>
      <c r="H160" s="28"/>
      <c r="I160" s="28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</row>
    <row r="161" spans="2:30" ht="12.75">
      <c r="B161" s="28"/>
      <c r="C161" s="28"/>
      <c r="D161" s="28"/>
      <c r="E161" s="28"/>
      <c r="F161" s="28"/>
      <c r="G161" s="28"/>
      <c r="H161" s="28"/>
      <c r="I161" s="28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</row>
    <row r="162" spans="2:30" ht="12.75">
      <c r="B162" s="28"/>
      <c r="C162" s="28"/>
      <c r="D162" s="28"/>
      <c r="E162" s="28"/>
      <c r="F162" s="28"/>
      <c r="G162" s="28"/>
      <c r="H162" s="28"/>
      <c r="I162" s="28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</row>
    <row r="163" spans="2:30" ht="12.75">
      <c r="B163" s="28"/>
      <c r="C163" s="28"/>
      <c r="D163" s="28"/>
      <c r="E163" s="28"/>
      <c r="F163" s="28"/>
      <c r="G163" s="28"/>
      <c r="H163" s="28"/>
      <c r="I163" s="28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</row>
    <row r="164" spans="2:30" ht="12.75">
      <c r="B164" s="28"/>
      <c r="C164" s="28"/>
      <c r="D164" s="28"/>
      <c r="E164" s="28"/>
      <c r="F164" s="28"/>
      <c r="G164" s="28"/>
      <c r="H164" s="28"/>
      <c r="I164" s="28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</row>
    <row r="165" spans="2:30" ht="12.75">
      <c r="B165" s="28"/>
      <c r="C165" s="28"/>
      <c r="D165" s="28"/>
      <c r="E165" s="28"/>
      <c r="F165" s="28"/>
      <c r="G165" s="28"/>
      <c r="H165" s="28"/>
      <c r="I165" s="28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</row>
    <row r="166" spans="2:30" ht="12.75">
      <c r="B166" s="28"/>
      <c r="C166" s="28"/>
      <c r="D166" s="28"/>
      <c r="E166" s="28"/>
      <c r="F166" s="28"/>
      <c r="G166" s="28"/>
      <c r="H166" s="28"/>
      <c r="I166" s="28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</row>
    <row r="167" spans="2:30" ht="12.75">
      <c r="B167" s="28"/>
      <c r="C167" s="28"/>
      <c r="D167" s="28"/>
      <c r="E167" s="28"/>
      <c r="F167" s="28"/>
      <c r="G167" s="28"/>
      <c r="H167" s="28"/>
      <c r="I167" s="28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</row>
    <row r="168" spans="2:30" ht="12.75">
      <c r="B168" s="28"/>
      <c r="C168" s="28"/>
      <c r="D168" s="28"/>
      <c r="E168" s="28"/>
      <c r="F168" s="28"/>
      <c r="G168" s="28"/>
      <c r="H168" s="28"/>
      <c r="I168" s="28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</row>
    <row r="169" spans="2:30" ht="12.75">
      <c r="B169" s="28"/>
      <c r="C169" s="28"/>
      <c r="D169" s="28"/>
      <c r="E169" s="28"/>
      <c r="F169" s="28"/>
      <c r="G169" s="28"/>
      <c r="H169" s="28"/>
      <c r="I169" s="28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</row>
    <row r="170" spans="2:30" ht="12.75">
      <c r="B170" s="28"/>
      <c r="C170" s="28"/>
      <c r="D170" s="28"/>
      <c r="E170" s="28"/>
      <c r="F170" s="28"/>
      <c r="G170" s="28"/>
      <c r="H170" s="28"/>
      <c r="I170" s="28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</row>
    <row r="171" spans="2:30" ht="12.75">
      <c r="B171" s="28"/>
      <c r="C171" s="28"/>
      <c r="D171" s="28"/>
      <c r="E171" s="28"/>
      <c r="F171" s="28"/>
      <c r="G171" s="28"/>
      <c r="H171" s="28"/>
      <c r="I171" s="28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</row>
    <row r="172" spans="2:30" ht="12.75">
      <c r="B172" s="28"/>
      <c r="C172" s="28"/>
      <c r="D172" s="28"/>
      <c r="E172" s="28"/>
      <c r="F172" s="28"/>
      <c r="G172" s="28"/>
      <c r="H172" s="28"/>
      <c r="I172" s="28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</row>
    <row r="173" spans="2:30" ht="12.75">
      <c r="B173" s="28"/>
      <c r="C173" s="28"/>
      <c r="D173" s="28"/>
      <c r="E173" s="28"/>
      <c r="F173" s="28"/>
      <c r="G173" s="28"/>
      <c r="H173" s="28"/>
      <c r="I173" s="28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</row>
    <row r="174" spans="2:30" ht="12.75">
      <c r="B174" s="28"/>
      <c r="C174" s="28"/>
      <c r="D174" s="28"/>
      <c r="E174" s="28"/>
      <c r="F174" s="28"/>
      <c r="G174" s="28"/>
      <c r="H174" s="28"/>
      <c r="I174" s="28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</row>
    <row r="175" spans="2:30" ht="12.75">
      <c r="B175" s="28"/>
      <c r="C175" s="28"/>
      <c r="D175" s="28"/>
      <c r="E175" s="28"/>
      <c r="F175" s="28"/>
      <c r="G175" s="28"/>
      <c r="H175" s="28"/>
      <c r="I175" s="28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</row>
    <row r="176" spans="2:30" ht="12.75">
      <c r="B176" s="28"/>
      <c r="C176" s="28"/>
      <c r="D176" s="28"/>
      <c r="E176" s="28"/>
      <c r="F176" s="28"/>
      <c r="G176" s="28"/>
      <c r="H176" s="28"/>
      <c r="I176" s="28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</row>
    <row r="177" spans="2:30" ht="12.75">
      <c r="B177" s="28"/>
      <c r="C177" s="28"/>
      <c r="D177" s="28"/>
      <c r="E177" s="28"/>
      <c r="F177" s="28"/>
      <c r="G177" s="28"/>
      <c r="H177" s="28"/>
      <c r="I177" s="28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</row>
    <row r="178" spans="2:30" ht="12.75">
      <c r="B178" s="28"/>
      <c r="C178" s="28"/>
      <c r="D178" s="28"/>
      <c r="E178" s="28"/>
      <c r="F178" s="28"/>
      <c r="G178" s="28"/>
      <c r="H178" s="28"/>
      <c r="I178" s="28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</row>
    <row r="179" spans="2:30" ht="12.75">
      <c r="B179" s="28"/>
      <c r="C179" s="28"/>
      <c r="D179" s="28"/>
      <c r="E179" s="28"/>
      <c r="F179" s="28"/>
      <c r="G179" s="28"/>
      <c r="H179" s="28"/>
      <c r="I179" s="28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</row>
    <row r="180" spans="2:30" ht="12.75">
      <c r="B180" s="28"/>
      <c r="C180" s="28"/>
      <c r="D180" s="28"/>
      <c r="E180" s="28"/>
      <c r="F180" s="28"/>
      <c r="G180" s="28"/>
      <c r="H180" s="28"/>
      <c r="I180" s="28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</row>
    <row r="181" spans="2:30" ht="12.75">
      <c r="B181" s="28"/>
      <c r="C181" s="28"/>
      <c r="D181" s="28"/>
      <c r="E181" s="28"/>
      <c r="F181" s="28"/>
      <c r="G181" s="28"/>
      <c r="H181" s="28"/>
      <c r="I181" s="28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</row>
    <row r="182" spans="2:30" ht="12.75">
      <c r="B182" s="28"/>
      <c r="C182" s="28"/>
      <c r="D182" s="28"/>
      <c r="E182" s="28"/>
      <c r="F182" s="28"/>
      <c r="G182" s="28"/>
      <c r="H182" s="28"/>
      <c r="I182" s="28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</row>
    <row r="183" spans="2:30" ht="12.75">
      <c r="B183" s="28"/>
      <c r="C183" s="28"/>
      <c r="D183" s="28"/>
      <c r="E183" s="28"/>
      <c r="F183" s="28"/>
      <c r="G183" s="28"/>
      <c r="H183" s="28"/>
      <c r="I183" s="28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</row>
    <row r="184" spans="2:30" ht="12.75">
      <c r="B184" s="28"/>
      <c r="C184" s="28"/>
      <c r="D184" s="28"/>
      <c r="E184" s="28"/>
      <c r="F184" s="28"/>
      <c r="G184" s="28"/>
      <c r="H184" s="28"/>
      <c r="I184" s="28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</row>
    <row r="185" spans="2:30" ht="12.75">
      <c r="B185" s="28"/>
      <c r="C185" s="28"/>
      <c r="D185" s="28"/>
      <c r="E185" s="28"/>
      <c r="F185" s="28"/>
      <c r="G185" s="28"/>
      <c r="H185" s="28"/>
      <c r="I185" s="28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</row>
    <row r="186" spans="2:30" ht="12.75">
      <c r="B186" s="28"/>
      <c r="C186" s="28"/>
      <c r="D186" s="28"/>
      <c r="E186" s="28"/>
      <c r="F186" s="28"/>
      <c r="G186" s="28"/>
      <c r="H186" s="28"/>
      <c r="I186" s="28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</row>
    <row r="187" spans="2:30" ht="12.75">
      <c r="B187" s="28"/>
      <c r="C187" s="28"/>
      <c r="D187" s="28"/>
      <c r="E187" s="28"/>
      <c r="F187" s="28"/>
      <c r="G187" s="28"/>
      <c r="H187" s="28"/>
      <c r="I187" s="28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</row>
    <row r="188" spans="2:30" ht="12.75">
      <c r="B188" s="28"/>
      <c r="C188" s="28"/>
      <c r="D188" s="28"/>
      <c r="E188" s="28"/>
      <c r="F188" s="28"/>
      <c r="G188" s="28"/>
      <c r="H188" s="28"/>
      <c r="I188" s="28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</row>
    <row r="189" spans="2:30" ht="12.75">
      <c r="B189" s="28"/>
      <c r="C189" s="28"/>
      <c r="D189" s="28"/>
      <c r="E189" s="28"/>
      <c r="F189" s="28"/>
      <c r="G189" s="28"/>
      <c r="H189" s="28"/>
      <c r="I189" s="28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</row>
    <row r="190" spans="2:30" ht="12.75">
      <c r="B190" s="28"/>
      <c r="C190" s="28"/>
      <c r="D190" s="28"/>
      <c r="E190" s="28"/>
      <c r="F190" s="28"/>
      <c r="G190" s="28"/>
      <c r="H190" s="28"/>
      <c r="I190" s="28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</row>
    <row r="191" spans="2:30" ht="12.75">
      <c r="B191" s="28"/>
      <c r="C191" s="28"/>
      <c r="D191" s="28"/>
      <c r="E191" s="28"/>
      <c r="F191" s="28"/>
      <c r="G191" s="28"/>
      <c r="H191" s="28"/>
      <c r="I191" s="28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</row>
    <row r="192" spans="2:30" ht="12.75">
      <c r="B192" s="28"/>
      <c r="C192" s="28"/>
      <c r="D192" s="28"/>
      <c r="E192" s="28"/>
      <c r="F192" s="28"/>
      <c r="G192" s="28"/>
      <c r="H192" s="28"/>
      <c r="I192" s="28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</row>
    <row r="193" spans="2:30" ht="12.75">
      <c r="B193" s="28"/>
      <c r="C193" s="28"/>
      <c r="D193" s="28"/>
      <c r="E193" s="28"/>
      <c r="F193" s="28"/>
      <c r="G193" s="28"/>
      <c r="H193" s="28"/>
      <c r="I193" s="28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</row>
    <row r="194" spans="2:30" ht="12.75">
      <c r="B194" s="28"/>
      <c r="C194" s="28"/>
      <c r="D194" s="28"/>
      <c r="E194" s="28"/>
      <c r="F194" s="28"/>
      <c r="G194" s="28"/>
      <c r="H194" s="28"/>
      <c r="I194" s="28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</row>
    <row r="195" spans="2:30" ht="12.75">
      <c r="B195" s="28"/>
      <c r="C195" s="28"/>
      <c r="D195" s="28"/>
      <c r="E195" s="28"/>
      <c r="F195" s="28"/>
      <c r="G195" s="28"/>
      <c r="H195" s="28"/>
      <c r="I195" s="28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</row>
    <row r="196" spans="2:30" ht="12.75">
      <c r="B196" s="28"/>
      <c r="C196" s="28"/>
      <c r="D196" s="28"/>
      <c r="E196" s="28"/>
      <c r="F196" s="28"/>
      <c r="G196" s="28"/>
      <c r="H196" s="28"/>
      <c r="I196" s="28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</row>
    <row r="197" spans="2:30" ht="12.75">
      <c r="B197" s="28"/>
      <c r="C197" s="28"/>
      <c r="D197" s="28"/>
      <c r="E197" s="28"/>
      <c r="F197" s="28"/>
      <c r="G197" s="28"/>
      <c r="H197" s="28"/>
      <c r="I197" s="28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</row>
    <row r="198" spans="2:30" ht="12.75">
      <c r="B198" s="28"/>
      <c r="C198" s="28"/>
      <c r="D198" s="28"/>
      <c r="E198" s="28"/>
      <c r="F198" s="28"/>
      <c r="G198" s="28"/>
      <c r="H198" s="28"/>
      <c r="I198" s="28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</row>
    <row r="199" spans="2:30" ht="12.75">
      <c r="B199" s="28"/>
      <c r="C199" s="28"/>
      <c r="D199" s="28"/>
      <c r="E199" s="28"/>
      <c r="F199" s="28"/>
      <c r="G199" s="28"/>
      <c r="H199" s="28"/>
      <c r="I199" s="28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</row>
    <row r="200" spans="2:30" ht="12.75">
      <c r="B200" s="28"/>
      <c r="C200" s="28"/>
      <c r="D200" s="28"/>
      <c r="E200" s="28"/>
      <c r="F200" s="28"/>
      <c r="G200" s="28"/>
      <c r="H200" s="28"/>
      <c r="I200" s="28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</row>
  </sheetData>
  <sheetProtection password="C760" sheet="1" objects="1" scenarios="1" pivotTables="0"/>
  <conditionalFormatting sqref="B11:B200 D11:I200">
    <cfRule type="expression" priority="10" dxfId="133" stopIfTrue="1">
      <formula>RIGHT($B11,1)="0"</formula>
    </cfRule>
    <cfRule type="expression" priority="11" dxfId="105" stopIfTrue="1">
      <formula>B11&lt;&gt;""</formula>
    </cfRule>
    <cfRule type="expression" priority="12" dxfId="0" stopIfTrue="1">
      <formula>$I11&lt;&gt;""</formula>
    </cfRule>
  </conditionalFormatting>
  <conditionalFormatting sqref="C11:C200">
    <cfRule type="expression" priority="13" dxfId="204" stopIfTrue="1">
      <formula>RIGHT($B11,1)="0"</formula>
    </cfRule>
    <cfRule type="expression" priority="14" dxfId="105" stopIfTrue="1">
      <formula>C11&lt;&gt;""</formula>
    </cfRule>
    <cfRule type="expression" priority="15" dxfId="0" stopIfTrue="1">
      <formula>$I11&lt;&gt;""</formula>
    </cfRule>
  </conditionalFormatting>
  <conditionalFormatting sqref="J9:AD10">
    <cfRule type="expression" priority="16" dxfId="4" stopIfTrue="1">
      <formula>J$10&lt;&gt;""</formula>
    </cfRule>
    <cfRule type="expression" priority="17" dxfId="28" stopIfTrue="1">
      <formula>J$10=""</formula>
    </cfRule>
  </conditionalFormatting>
  <conditionalFormatting sqref="J7:AD8">
    <cfRule type="expression" priority="18" dxfId="124" stopIfTrue="1">
      <formula>J$10&lt;&gt;""</formula>
    </cfRule>
    <cfRule type="expression" priority="19" dxfId="28" stopIfTrue="1">
      <formula>J$10=""</formula>
    </cfRule>
  </conditionalFormatting>
  <conditionalFormatting sqref="J6:AD6">
    <cfRule type="expression" priority="20" dxfId="87" stopIfTrue="1">
      <formula>J$10&lt;&gt;""</formula>
    </cfRule>
    <cfRule type="expression" priority="21" dxfId="28" stopIfTrue="1">
      <formula>J$10=""</formula>
    </cfRule>
  </conditionalFormatting>
  <conditionalFormatting sqref="R2:AD4">
    <cfRule type="expression" priority="22" dxfId="120" stopIfTrue="1">
      <formula>R$10&lt;&gt;""</formula>
    </cfRule>
    <cfRule type="expression" priority="23" dxfId="28" stopIfTrue="1">
      <formula>R$10=""</formula>
    </cfRule>
  </conditionalFormatting>
  <conditionalFormatting sqref="S11:AD200 R104:R200 J105:Q200">
    <cfRule type="expression" priority="24" dxfId="15" stopIfTrue="1">
      <formula>AND(RIGHT($B11,1)="0",J$10&lt;&gt;"")</formula>
    </cfRule>
    <cfRule type="expression" priority="25" dxfId="277" stopIfTrue="1">
      <formula>AND($I11&lt;&gt;"",J$10&lt;&gt;"")</formula>
    </cfRule>
    <cfRule type="expression" priority="26" dxfId="28" stopIfTrue="1">
      <formula>OR($I11="",J$10="")</formula>
    </cfRule>
  </conditionalFormatting>
  <conditionalFormatting sqref="B10 C9:I10">
    <cfRule type="expression" priority="27" dxfId="4" stopIfTrue="1">
      <formula>TRUE</formula>
    </cfRule>
  </conditionalFormatting>
  <conditionalFormatting sqref="B9">
    <cfRule type="expression" priority="28" dxfId="3" stopIfTrue="1">
      <formula>TRUE</formula>
    </cfRule>
  </conditionalFormatting>
  <conditionalFormatting sqref="J12:Q15">
    <cfRule type="expression" priority="9" dxfId="283" stopIfTrue="1">
      <formula>AND($I12&lt;&gt;"",J$10&lt;&gt;"")</formula>
    </cfRule>
  </conditionalFormatting>
  <conditionalFormatting sqref="J17:Q19">
    <cfRule type="expression" priority="8" dxfId="283" stopIfTrue="1">
      <formula>AND($I17&lt;&gt;"",J$10&lt;&gt;"")</formula>
    </cfRule>
  </conditionalFormatting>
  <conditionalFormatting sqref="J11:Q11">
    <cfRule type="expression" priority="6" dxfId="127" stopIfTrue="1">
      <formula>RIGHT($B11,1)="0"</formula>
    </cfRule>
  </conditionalFormatting>
  <conditionalFormatting sqref="J16:Q16">
    <cfRule type="expression" priority="5" dxfId="127" stopIfTrue="1">
      <formula>RIGHT($B16,1)="0"</formula>
    </cfRule>
  </conditionalFormatting>
  <conditionalFormatting sqref="J20:Q20">
    <cfRule type="expression" priority="4" dxfId="127" stopIfTrue="1">
      <formula>RIGHT($B20,1)="0"</formula>
    </cfRule>
  </conditionalFormatting>
  <conditionalFormatting sqref="J23:Q23">
    <cfRule type="expression" priority="3" dxfId="127" stopIfTrue="1">
      <formula>RIGHT($B23,1)="0"</formula>
    </cfRule>
  </conditionalFormatting>
  <conditionalFormatting sqref="J21:Q22">
    <cfRule type="expression" priority="2" dxfId="283" stopIfTrue="1">
      <formula>AND($I21&lt;&gt;"",J$10&lt;&gt;"")</formula>
    </cfRule>
  </conditionalFormatting>
  <conditionalFormatting sqref="J24:Q24">
    <cfRule type="expression" priority="1" dxfId="283" stopIfTrue="1">
      <formula>AND($I24&lt;&gt;"",J$10&lt;&gt;"")</formula>
    </cfRule>
  </conditionalFormatting>
  <printOptions/>
  <pageMargins left="0.3937007874015748" right="0" top="0.5905511811023623" bottom="0.5511811023622047" header="0.1968503937007874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AD100"/>
  <sheetViews>
    <sheetView showGridLines="0" showRowColHeaders="0" zoomScalePageLayoutView="0" workbookViewId="0" topLeftCell="A1">
      <selection activeCell="D3" sqref="D3"/>
    </sheetView>
  </sheetViews>
  <sheetFormatPr defaultColWidth="9.140625" defaultRowHeight="12.75"/>
  <cols>
    <col min="1" max="1" width="1.421875" style="27" customWidth="1"/>
    <col min="2" max="2" width="8.57421875" style="30" hidden="1" customWidth="1"/>
    <col min="3" max="3" width="28.7109375" style="30" customWidth="1"/>
    <col min="4" max="4" width="14.28125" style="30" hidden="1" customWidth="1"/>
    <col min="5" max="5" width="11.57421875" style="30" hidden="1" customWidth="1"/>
    <col min="6" max="6" width="14.7109375" style="30" hidden="1" customWidth="1"/>
    <col min="7" max="7" width="13.57421875" style="27" customWidth="1"/>
    <col min="8" max="8" width="6.8515625" style="27" bestFit="1" customWidth="1"/>
    <col min="9" max="9" width="10.00390625" style="27" bestFit="1" customWidth="1"/>
    <col min="10" max="10" width="6.28125" style="27" bestFit="1" customWidth="1"/>
    <col min="11" max="18" width="5.00390625" style="27" bestFit="1" customWidth="1"/>
    <col min="19" max="30" width="6.140625" style="27" customWidth="1"/>
    <col min="31" max="16384" width="9.140625" style="27" customWidth="1"/>
  </cols>
  <sheetData>
    <row r="1" spans="1:22" s="4" customFormat="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0" s="4" customFormat="1" ht="13.5" customHeight="1">
      <c r="A2" s="5"/>
      <c r="B2" s="202"/>
      <c r="C2" s="202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1:30" s="4" customFormat="1" ht="13.5" customHeight="1">
      <c r="A3" s="5"/>
      <c r="B3" s="202"/>
      <c r="C3" s="202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0" s="4" customFormat="1" ht="12.75" customHeight="1">
      <c r="A4" s="5"/>
      <c r="B4" s="202"/>
      <c r="C4" s="202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s="4" customFormat="1" ht="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4" customFormat="1" ht="3.75" customHeight="1">
      <c r="A6" s="5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s="45" customFormat="1" ht="10.5" customHeight="1">
      <c r="A7" s="44"/>
      <c r="B7" s="43"/>
      <c r="C7" s="68" t="str">
        <f>CONCATENATE("Price List applicable for ",Data!A9,". Effective from ",Data!A11,". ")</f>
        <v>Price List applicable for Russian Federation. Effective from March 1st 2011. </v>
      </c>
      <c r="D7" s="43"/>
      <c r="E7" s="43"/>
      <c r="F7" s="43"/>
      <c r="G7" s="43"/>
      <c r="H7" s="43"/>
      <c r="I7" s="43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</row>
    <row r="8" spans="2:30" s="46" customFormat="1" ht="10.5" customHeight="1">
      <c r="B8" s="47"/>
      <c r="C8" s="69" t="str">
        <f>CONCATENATE(Data!A5,". ",Data!A7)</f>
        <v>Kaspersky Lab. 10 Geroev Panfilovtsev St. Moscow, 125363. sales@kaspersky.com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</row>
    <row r="9" spans="2:20" s="34" customFormat="1" ht="13.5">
      <c r="B9" s="282" t="s">
        <v>601</v>
      </c>
      <c r="C9" s="283"/>
      <c r="D9" s="283"/>
      <c r="E9" s="283"/>
      <c r="F9" s="283"/>
      <c r="G9" s="283"/>
      <c r="H9" s="283"/>
      <c r="I9" s="283"/>
      <c r="J9" s="266" t="s">
        <v>596</v>
      </c>
      <c r="K9" s="284"/>
      <c r="L9" s="284"/>
      <c r="M9" s="284"/>
      <c r="N9" s="284"/>
      <c r="O9" s="284"/>
      <c r="P9" s="284"/>
      <c r="Q9" s="285"/>
      <c r="R9"/>
      <c r="S9"/>
      <c r="T9"/>
    </row>
    <row r="10" spans="2:30" s="34" customFormat="1" ht="48.75">
      <c r="B10" s="266" t="s">
        <v>591</v>
      </c>
      <c r="C10" s="266" t="s">
        <v>592</v>
      </c>
      <c r="D10" s="266" t="s">
        <v>593</v>
      </c>
      <c r="E10" s="266" t="s">
        <v>595</v>
      </c>
      <c r="F10" s="266" t="s">
        <v>594</v>
      </c>
      <c r="G10" s="266" t="s">
        <v>727</v>
      </c>
      <c r="H10" s="266" t="s">
        <v>599</v>
      </c>
      <c r="I10" s="266" t="s">
        <v>589</v>
      </c>
      <c r="J10" s="289" t="s">
        <v>243</v>
      </c>
      <c r="K10" s="290" t="s">
        <v>282</v>
      </c>
      <c r="L10" s="290" t="s">
        <v>302</v>
      </c>
      <c r="M10" s="290" t="s">
        <v>322</v>
      </c>
      <c r="N10" s="290" t="s">
        <v>342</v>
      </c>
      <c r="O10" s="290" t="s">
        <v>362</v>
      </c>
      <c r="P10" s="290" t="s">
        <v>382</v>
      </c>
      <c r="Q10" s="291" t="s">
        <v>402</v>
      </c>
      <c r="R10"/>
      <c r="S10"/>
      <c r="T10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2:30" ht="13.5">
      <c r="B11" s="264">
        <v>5111</v>
      </c>
      <c r="C11" s="264" t="s">
        <v>257</v>
      </c>
      <c r="D11" s="264" t="s">
        <v>774</v>
      </c>
      <c r="E11" s="264" t="s">
        <v>242</v>
      </c>
      <c r="F11" s="264" t="s">
        <v>241</v>
      </c>
      <c r="G11" s="264" t="s">
        <v>816</v>
      </c>
      <c r="H11" s="264" t="s">
        <v>876</v>
      </c>
      <c r="I11" s="264" t="s">
        <v>265</v>
      </c>
      <c r="J11" s="269">
        <v>295</v>
      </c>
      <c r="K11" s="269">
        <v>270.3</v>
      </c>
      <c r="L11" s="269">
        <v>247.7</v>
      </c>
      <c r="M11" s="269">
        <v>226.9</v>
      </c>
      <c r="N11" s="269">
        <v>207.9</v>
      </c>
      <c r="O11" s="269">
        <v>190.5</v>
      </c>
      <c r="P11" s="269">
        <v>174.5</v>
      </c>
      <c r="Q11" s="269">
        <v>159.9</v>
      </c>
      <c r="R11"/>
      <c r="S11"/>
      <c r="T11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2:30" ht="13.5">
      <c r="B12" s="264">
        <v>5711</v>
      </c>
      <c r="C12" s="264" t="s">
        <v>270</v>
      </c>
      <c r="D12" s="264" t="s">
        <v>774</v>
      </c>
      <c r="E12" s="264" t="s">
        <v>242</v>
      </c>
      <c r="F12" s="264" t="s">
        <v>241</v>
      </c>
      <c r="G12" s="264" t="s">
        <v>816</v>
      </c>
      <c r="H12" s="264" t="s">
        <v>876</v>
      </c>
      <c r="I12" s="264" t="s">
        <v>269</v>
      </c>
      <c r="J12" s="269">
        <v>295</v>
      </c>
      <c r="K12" s="269">
        <v>270.3</v>
      </c>
      <c r="L12" s="269">
        <v>247.7</v>
      </c>
      <c r="M12" s="269">
        <v>226.9</v>
      </c>
      <c r="N12" s="269">
        <v>207.9</v>
      </c>
      <c r="O12" s="269">
        <v>190.5</v>
      </c>
      <c r="P12" s="269">
        <v>174.5</v>
      </c>
      <c r="Q12" s="269">
        <v>159.9</v>
      </c>
      <c r="R12"/>
      <c r="S12"/>
      <c r="T12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2:30" ht="13.5">
      <c r="B13" s="265">
        <v>5811</v>
      </c>
      <c r="C13" s="265" t="s">
        <v>240</v>
      </c>
      <c r="D13" s="265" t="s">
        <v>774</v>
      </c>
      <c r="E13" s="265" t="s">
        <v>242</v>
      </c>
      <c r="F13" s="265" t="s">
        <v>241</v>
      </c>
      <c r="G13" s="265" t="s">
        <v>816</v>
      </c>
      <c r="H13" s="265" t="s">
        <v>876</v>
      </c>
      <c r="I13" s="265" t="s">
        <v>246</v>
      </c>
      <c r="J13" s="269">
        <v>554.6</v>
      </c>
      <c r="K13" s="269">
        <v>508.1</v>
      </c>
      <c r="L13" s="269">
        <v>465.6</v>
      </c>
      <c r="M13" s="269">
        <v>426.6</v>
      </c>
      <c r="N13" s="269">
        <v>390.8</v>
      </c>
      <c r="O13" s="269">
        <v>358.1</v>
      </c>
      <c r="P13" s="269">
        <v>328.1</v>
      </c>
      <c r="Q13" s="269">
        <v>300.6</v>
      </c>
      <c r="R13"/>
      <c r="S13"/>
      <c r="T13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2:30" ht="13.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  <row r="15" spans="2:30" ht="13.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2:30" ht="13.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2:30" ht="13.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2:30" ht="13.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2:30" ht="13.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2:30" ht="13.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2:30" ht="13.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2:30" ht="13.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2:30" ht="13.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2:30" ht="13.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2:30" ht="13.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2:30" ht="13.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2:30" ht="13.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2:30" ht="13.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2:30" ht="13.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2:30" ht="12.7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2:30" ht="12.7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2:30" ht="12.7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2:30" ht="12.7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2:30" ht="12.7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2:30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2:30" ht="12.7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2:30" ht="12.7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2:30" ht="12.7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2:30" ht="12.7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2:30" ht="12.7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</row>
    <row r="41" spans="2:30" ht="12.7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  <row r="42" spans="2:30" ht="12.7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2:30" ht="12.7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2:30" ht="12.7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2:30" ht="12.7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2:30" ht="12.7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2:30" ht="12.7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2:30" ht="12.7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2:30" ht="12.7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2:30" ht="12.7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2:30" ht="12.7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2:30" ht="12.7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2:30" ht="12.7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2:30" ht="12.7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2:30" ht="12.7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2:30" ht="12.7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2:30" ht="12.7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2:30" ht="12.7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pans="2:30" ht="12.7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2:30" ht="12.7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</row>
    <row r="61" spans="2:30" ht="12.7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</row>
    <row r="62" spans="2:30" ht="12.7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</row>
    <row r="63" spans="2:30" ht="12.7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</row>
    <row r="64" spans="2:30" ht="12.7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</row>
    <row r="65" spans="2:30" ht="12.7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</row>
    <row r="66" spans="2:30" ht="12.7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</row>
    <row r="67" spans="2:30" ht="12.7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</row>
    <row r="68" spans="2:30" ht="12.7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</row>
    <row r="69" spans="2:30" ht="12.7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</row>
    <row r="70" spans="2:30" ht="12.7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</row>
    <row r="71" spans="2:30" ht="12.7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</row>
    <row r="72" spans="2:30" ht="12.7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</row>
    <row r="73" spans="2:30" ht="12.7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</row>
    <row r="74" spans="2:30" ht="12.7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</row>
    <row r="75" spans="2:30" ht="12.7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</row>
    <row r="76" spans="2:30" ht="12.7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</row>
    <row r="77" spans="2:30" ht="12.7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</row>
    <row r="78" spans="2:30" ht="12.7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</row>
    <row r="79" spans="2:30" ht="12.7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</row>
    <row r="80" spans="2:30" ht="12.7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</row>
    <row r="81" spans="2:30" ht="12.7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</row>
    <row r="82" spans="2:30" ht="12.7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</row>
    <row r="83" spans="2:30" ht="12.7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</row>
    <row r="84" spans="2:30" ht="12.7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</row>
    <row r="85" spans="2:30" ht="12.7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</row>
    <row r="86" spans="2:30" ht="12.7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</row>
    <row r="87" spans="2:30" ht="12.7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</row>
    <row r="88" spans="2:30" ht="12.7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</row>
    <row r="89" spans="2:30" ht="12.7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</row>
    <row r="90" spans="2:30" ht="12.7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</row>
    <row r="91" spans="2:30" ht="12.7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</row>
    <row r="92" spans="2:30" ht="12.7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</row>
    <row r="93" spans="2:30" ht="12.7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</row>
    <row r="94" spans="2:30" ht="12.7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</row>
    <row r="95" spans="2:30" ht="12.7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</row>
    <row r="96" spans="2:30" ht="12.7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</row>
    <row r="97" spans="2:30" ht="12.7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</row>
    <row r="98" spans="2:30" ht="12.7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</row>
    <row r="99" spans="2:30" ht="12.7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</row>
    <row r="100" spans="2:30" ht="12.7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</row>
  </sheetData>
  <sheetProtection password="C760" sheet="1" objects="1" scenarios="1" pivotTables="0"/>
  <conditionalFormatting sqref="J9:AD10">
    <cfRule type="expression" priority="3" dxfId="4" stopIfTrue="1">
      <formula>J$10&lt;&gt;""</formula>
    </cfRule>
    <cfRule type="expression" priority="4" dxfId="28" stopIfTrue="1">
      <formula>J$10=""</formula>
    </cfRule>
  </conditionalFormatting>
  <conditionalFormatting sqref="J7:AD8">
    <cfRule type="expression" priority="5" dxfId="124" stopIfTrue="1">
      <formula>J$10&lt;&gt;""</formula>
    </cfRule>
    <cfRule type="expression" priority="6" dxfId="28" stopIfTrue="1">
      <formula>J$10=""</formula>
    </cfRule>
  </conditionalFormatting>
  <conditionalFormatting sqref="J6:AD6">
    <cfRule type="expression" priority="7" dxfId="87" stopIfTrue="1">
      <formula>J$10&lt;&gt;""</formula>
    </cfRule>
    <cfRule type="expression" priority="8" dxfId="28" stopIfTrue="1">
      <formula>J$10=""</formula>
    </cfRule>
  </conditionalFormatting>
  <conditionalFormatting sqref="R2:AD4">
    <cfRule type="expression" priority="9" dxfId="120" stopIfTrue="1">
      <formula>R$10&lt;&gt;""</formula>
    </cfRule>
    <cfRule type="expression" priority="10" dxfId="28" stopIfTrue="1">
      <formula>R$10=""</formula>
    </cfRule>
  </conditionalFormatting>
  <conditionalFormatting sqref="B11:B99 D23:H99 I30:I99">
    <cfRule type="expression" priority="11" dxfId="15" stopIfTrue="1">
      <formula>RIGHT($B11,1)="0"</formula>
    </cfRule>
  </conditionalFormatting>
  <conditionalFormatting sqref="B10:I10 C9:I9">
    <cfRule type="expression" priority="17" dxfId="4" stopIfTrue="1">
      <formula>TRUE</formula>
    </cfRule>
  </conditionalFormatting>
  <conditionalFormatting sqref="B9">
    <cfRule type="expression" priority="18" dxfId="3" stopIfTrue="1">
      <formula>TRUE</formula>
    </cfRule>
  </conditionalFormatting>
  <conditionalFormatting sqref="B100:I100">
    <cfRule type="expression" priority="19" dxfId="3" stopIfTrue="1">
      <formula>RIGHT($B100,1)="0"</formula>
    </cfRule>
    <cfRule type="expression" priority="20" dxfId="105" stopIfTrue="1">
      <formula>B100&lt;&gt;""</formula>
    </cfRule>
    <cfRule type="expression" priority="21" dxfId="0" stopIfTrue="1">
      <formula>$I100&lt;&gt;""</formula>
    </cfRule>
  </conditionalFormatting>
  <conditionalFormatting sqref="T11:AD100 S29:S100 J30:R100">
    <cfRule type="expression" priority="22" dxfId="15" stopIfTrue="1">
      <formula>AND(RIGHT($B11,1)="0",J$10&lt;&gt;"")</formula>
    </cfRule>
    <cfRule type="expression" priority="23" dxfId="277" stopIfTrue="1">
      <formula>AND($I11&lt;&gt;"",J$10&lt;&gt;"")</formula>
    </cfRule>
    <cfRule type="expression" priority="24" dxfId="28" stopIfTrue="1">
      <formula>OR($I11="",J$10="")</formula>
    </cfRule>
  </conditionalFormatting>
  <conditionalFormatting sqref="B11:B99 D11:I99">
    <cfRule type="expression" priority="12" dxfId="105" stopIfTrue="1">
      <formula>B11&lt;&gt;""</formula>
    </cfRule>
  </conditionalFormatting>
  <conditionalFormatting sqref="B11:B99 D11:I99">
    <cfRule type="expression" priority="13" dxfId="0" stopIfTrue="1">
      <formula>$I11&lt;&gt;""</formula>
    </cfRule>
  </conditionalFormatting>
  <conditionalFormatting sqref="C11:C99">
    <cfRule type="expression" priority="14" dxfId="12" stopIfTrue="1">
      <formula>RIGHT($B11,1)="0"</formula>
    </cfRule>
    <cfRule type="expression" priority="15" dxfId="105" stopIfTrue="1">
      <formula>C11&lt;&gt;""</formula>
    </cfRule>
    <cfRule type="expression" priority="16" dxfId="0" stopIfTrue="1">
      <formula>$I11&lt;&gt;""</formula>
    </cfRule>
  </conditionalFormatting>
  <conditionalFormatting sqref="J11:Q13">
    <cfRule type="expression" priority="1" dxfId="283" stopIfTrue="1">
      <formula>AND($I11&lt;&gt;"",J$10&lt;&gt;"")</formula>
    </cfRule>
  </conditionalFormatting>
  <printOptions/>
  <pageMargins left="0.3937007874015748" right="0" top="0.5905511811023623" bottom="0.984251968503937" header="0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D100"/>
  <sheetViews>
    <sheetView showGridLines="0" showRowColHeaders="0" zoomScalePageLayoutView="0" workbookViewId="0" topLeftCell="A1">
      <selection activeCell="D3" sqref="D3"/>
    </sheetView>
  </sheetViews>
  <sheetFormatPr defaultColWidth="9.140625" defaultRowHeight="12.75"/>
  <cols>
    <col min="1" max="1" width="1.421875" style="27" customWidth="1"/>
    <col min="2" max="2" width="8.57421875" style="30" hidden="1" customWidth="1"/>
    <col min="3" max="3" width="34.421875" style="30" customWidth="1"/>
    <col min="4" max="4" width="14.28125" style="30" hidden="1" customWidth="1"/>
    <col min="5" max="5" width="16.00390625" style="30" hidden="1" customWidth="1"/>
    <col min="6" max="6" width="12.57421875" style="30" hidden="1" customWidth="1"/>
    <col min="7" max="7" width="9.421875" style="27" customWidth="1"/>
    <col min="8" max="8" width="6.8515625" style="27" bestFit="1" customWidth="1"/>
    <col min="9" max="9" width="10.00390625" style="27" bestFit="1" customWidth="1"/>
    <col min="10" max="10" width="9.28125" style="27" customWidth="1"/>
    <col min="11" max="11" width="9.421875" style="27" customWidth="1"/>
    <col min="12" max="12" width="8.57421875" style="27" customWidth="1"/>
    <col min="13" max="13" width="8.28125" style="27" customWidth="1"/>
    <col min="14" max="14" width="8.57421875" style="27" customWidth="1"/>
    <col min="15" max="15" width="8.7109375" style="27" customWidth="1"/>
    <col min="16" max="16" width="8.57421875" style="27" customWidth="1"/>
    <col min="17" max="17" width="9.140625" style="27" customWidth="1"/>
    <col min="18" max="18" width="7.57421875" style="27" bestFit="1" customWidth="1"/>
    <col min="19" max="24" width="6.140625" style="27" bestFit="1" customWidth="1"/>
    <col min="25" max="30" width="6.140625" style="27" customWidth="1"/>
    <col min="31" max="16384" width="9.140625" style="27" customWidth="1"/>
  </cols>
  <sheetData>
    <row r="1" spans="1:22" s="4" customFormat="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0" s="4" customFormat="1" ht="13.5" customHeight="1">
      <c r="A2" s="5"/>
      <c r="B2" s="202"/>
      <c r="C2" s="202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1:30" s="4" customFormat="1" ht="13.5" customHeight="1">
      <c r="A3" s="5"/>
      <c r="B3" s="202"/>
      <c r="C3" s="202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0" s="4" customFormat="1" ht="12.75" customHeight="1">
      <c r="A4" s="5"/>
      <c r="B4" s="202"/>
      <c r="C4" s="202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s="4" customFormat="1" ht="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4" customFormat="1" ht="3.75" customHeight="1">
      <c r="A6" s="5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s="45" customFormat="1" ht="10.5" customHeight="1">
      <c r="A7" s="44"/>
      <c r="B7" s="43"/>
      <c r="C7" s="68" t="str">
        <f>CONCATENATE("Price List applicable for ",Data!A9,". Effective from ",Data!A11,". ")</f>
        <v>Price List applicable for Russian Federation. Effective from March 1st 2011. </v>
      </c>
      <c r="D7" s="43"/>
      <c r="E7" s="43"/>
      <c r="F7" s="43"/>
      <c r="G7" s="43"/>
      <c r="H7" s="43"/>
      <c r="I7" s="43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</row>
    <row r="8" spans="2:30" s="46" customFormat="1" ht="10.5" customHeight="1">
      <c r="B8" s="47"/>
      <c r="C8" s="69" t="str">
        <f>CONCATENATE(Data!A5,". ",Data!A7)</f>
        <v>Kaspersky Lab. 10 Geroev Panfilovtsev St. Moscow, 125363. sales@kaspersky.com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</row>
    <row r="9" spans="2:24" s="34" customFormat="1" ht="13.5">
      <c r="B9" s="282" t="s">
        <v>601</v>
      </c>
      <c r="C9" s="283"/>
      <c r="D9" s="283"/>
      <c r="E9" s="283"/>
      <c r="F9" s="283"/>
      <c r="G9" s="283"/>
      <c r="H9" s="283"/>
      <c r="I9" s="283"/>
      <c r="J9" s="34" t="s">
        <v>596</v>
      </c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5"/>
      <c r="X9"/>
    </row>
    <row r="10" spans="2:30" s="34" customFormat="1" ht="43.5">
      <c r="B10" s="282" t="s">
        <v>591</v>
      </c>
      <c r="C10" s="292" t="s">
        <v>592</v>
      </c>
      <c r="D10" s="292" t="s">
        <v>593</v>
      </c>
      <c r="E10" s="292" t="s">
        <v>595</v>
      </c>
      <c r="F10" s="292" t="s">
        <v>594</v>
      </c>
      <c r="G10" s="292" t="s">
        <v>727</v>
      </c>
      <c r="H10" s="292" t="s">
        <v>599</v>
      </c>
      <c r="I10" s="292" t="s">
        <v>729</v>
      </c>
      <c r="J10" s="293" t="s">
        <v>880</v>
      </c>
      <c r="K10" s="35" t="s">
        <v>987</v>
      </c>
      <c r="L10" s="35" t="s">
        <v>1896</v>
      </c>
      <c r="M10" s="35" t="s">
        <v>1898</v>
      </c>
      <c r="N10" s="35" t="s">
        <v>1900</v>
      </c>
      <c r="O10" s="35" t="s">
        <v>901</v>
      </c>
      <c r="P10" s="35" t="s">
        <v>1102</v>
      </c>
      <c r="Q10" s="35" t="s">
        <v>1161</v>
      </c>
      <c r="R10" s="35" t="s">
        <v>1220</v>
      </c>
      <c r="S10" s="35" t="s">
        <v>889</v>
      </c>
      <c r="T10" s="35" t="s">
        <v>892</v>
      </c>
      <c r="U10" s="35" t="s">
        <v>894</v>
      </c>
      <c r="V10" s="35" t="s">
        <v>896</v>
      </c>
      <c r="W10" s="35" t="s">
        <v>898</v>
      </c>
      <c r="X10"/>
      <c r="Y10" s="35"/>
      <c r="Z10" s="35"/>
      <c r="AA10" s="35"/>
      <c r="AB10" s="35"/>
      <c r="AC10" s="35"/>
      <c r="AD10" s="35"/>
    </row>
    <row r="11" spans="2:30" ht="13.5">
      <c r="B11" s="28">
        <v>7600</v>
      </c>
      <c r="C11" s="264" t="s">
        <v>1735</v>
      </c>
      <c r="D11" s="264" t="s">
        <v>770</v>
      </c>
      <c r="E11" s="264" t="s">
        <v>770</v>
      </c>
      <c r="F11" s="264" t="s">
        <v>770</v>
      </c>
      <c r="G11" s="264" t="s">
        <v>770</v>
      </c>
      <c r="H11" s="264" t="s">
        <v>770</v>
      </c>
      <c r="I11" s="264" t="s">
        <v>770</v>
      </c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/>
      <c r="Y11" s="34"/>
      <c r="Z11" s="34"/>
      <c r="AA11" s="34"/>
      <c r="AB11" s="34"/>
      <c r="AC11" s="34"/>
      <c r="AD11" s="34"/>
    </row>
    <row r="12" spans="2:30" ht="13.5">
      <c r="B12" s="269">
        <v>7602</v>
      </c>
      <c r="C12" s="264" t="s">
        <v>485</v>
      </c>
      <c r="D12" s="264" t="s">
        <v>613</v>
      </c>
      <c r="E12" s="264" t="s">
        <v>486</v>
      </c>
      <c r="F12" s="264" t="s">
        <v>613</v>
      </c>
      <c r="G12" s="264" t="s">
        <v>816</v>
      </c>
      <c r="H12" s="264" t="s">
        <v>876</v>
      </c>
      <c r="I12" s="264" t="s">
        <v>226</v>
      </c>
      <c r="J12" s="269"/>
      <c r="K12" s="269"/>
      <c r="L12" s="269"/>
      <c r="M12" s="269"/>
      <c r="N12" s="269"/>
      <c r="O12" s="269">
        <v>950</v>
      </c>
      <c r="P12" s="269">
        <v>890.6</v>
      </c>
      <c r="Q12" s="269">
        <v>831.2</v>
      </c>
      <c r="R12" s="269">
        <v>771.9</v>
      </c>
      <c r="S12" s="269">
        <v>712.5</v>
      </c>
      <c r="T12" s="269">
        <v>653.1</v>
      </c>
      <c r="U12" s="269">
        <v>593.8</v>
      </c>
      <c r="V12" s="269">
        <v>534.4</v>
      </c>
      <c r="W12" s="269">
        <v>475</v>
      </c>
      <c r="X12"/>
      <c r="Y12" s="34"/>
      <c r="Z12" s="34"/>
      <c r="AA12" s="34"/>
      <c r="AB12" s="34"/>
      <c r="AC12" s="34"/>
      <c r="AD12" s="34"/>
    </row>
    <row r="13" spans="2:30" ht="13.5">
      <c r="B13" s="269">
        <v>7605</v>
      </c>
      <c r="C13" s="264" t="s">
        <v>487</v>
      </c>
      <c r="D13" s="264" t="s">
        <v>613</v>
      </c>
      <c r="E13" s="264" t="s">
        <v>486</v>
      </c>
      <c r="F13" s="264" t="s">
        <v>613</v>
      </c>
      <c r="G13" s="264" t="s">
        <v>816</v>
      </c>
      <c r="H13" s="264" t="s">
        <v>876</v>
      </c>
      <c r="I13" s="264" t="s">
        <v>230</v>
      </c>
      <c r="J13" s="269"/>
      <c r="K13" s="269"/>
      <c r="L13" s="269"/>
      <c r="M13" s="269"/>
      <c r="N13" s="269"/>
      <c r="O13" s="269">
        <v>1550</v>
      </c>
      <c r="P13" s="269">
        <v>1453.1</v>
      </c>
      <c r="Q13" s="269">
        <v>1356.2</v>
      </c>
      <c r="R13" s="269">
        <v>1259.4</v>
      </c>
      <c r="S13" s="269">
        <v>1162.5</v>
      </c>
      <c r="T13" s="269">
        <v>1065.6</v>
      </c>
      <c r="U13" s="269">
        <v>968.8</v>
      </c>
      <c r="V13" s="269">
        <v>871.9</v>
      </c>
      <c r="W13" s="269">
        <v>775</v>
      </c>
      <c r="X13"/>
      <c r="Y13" s="34"/>
      <c r="Z13" s="34"/>
      <c r="AA13" s="34"/>
      <c r="AB13" s="34"/>
      <c r="AC13" s="34"/>
      <c r="AD13" s="34"/>
    </row>
    <row r="14" spans="2:30" ht="13.5">
      <c r="B14" s="269">
        <v>7606</v>
      </c>
      <c r="C14" s="264" t="s">
        <v>488</v>
      </c>
      <c r="D14" s="264" t="s">
        <v>613</v>
      </c>
      <c r="E14" s="264" t="s">
        <v>486</v>
      </c>
      <c r="F14" s="264" t="s">
        <v>613</v>
      </c>
      <c r="G14" s="264" t="s">
        <v>816</v>
      </c>
      <c r="H14" s="264" t="s">
        <v>876</v>
      </c>
      <c r="I14" s="264" t="s">
        <v>234</v>
      </c>
      <c r="J14" s="269"/>
      <c r="K14" s="269"/>
      <c r="L14" s="269"/>
      <c r="M14" s="269"/>
      <c r="N14" s="269"/>
      <c r="O14" s="269">
        <v>2125</v>
      </c>
      <c r="P14" s="269">
        <v>1992.2</v>
      </c>
      <c r="Q14" s="269">
        <v>1859.4</v>
      </c>
      <c r="R14" s="269">
        <v>1726.6</v>
      </c>
      <c r="S14" s="269">
        <v>1593.8</v>
      </c>
      <c r="T14" s="269">
        <v>1460.9</v>
      </c>
      <c r="U14" s="269">
        <v>1328.1</v>
      </c>
      <c r="V14" s="269">
        <v>1195.3</v>
      </c>
      <c r="W14" s="269">
        <v>1062.5</v>
      </c>
      <c r="X14"/>
      <c r="Y14" s="34"/>
      <c r="Z14" s="34"/>
      <c r="AA14" s="34"/>
      <c r="AB14" s="34"/>
      <c r="AC14" s="34"/>
      <c r="AD14" s="34"/>
    </row>
    <row r="15" spans="2:30" ht="13.5">
      <c r="B15" s="269">
        <v>7607</v>
      </c>
      <c r="C15" s="264" t="s">
        <v>445</v>
      </c>
      <c r="D15" s="264" t="s">
        <v>613</v>
      </c>
      <c r="E15" s="264" t="s">
        <v>486</v>
      </c>
      <c r="F15" s="264" t="s">
        <v>613</v>
      </c>
      <c r="G15" s="264" t="s">
        <v>816</v>
      </c>
      <c r="H15" s="264" t="s">
        <v>876</v>
      </c>
      <c r="I15" s="264" t="s">
        <v>444</v>
      </c>
      <c r="J15" s="269"/>
      <c r="K15" s="269"/>
      <c r="L15" s="269"/>
      <c r="M15" s="269"/>
      <c r="N15" s="269"/>
      <c r="O15" s="269">
        <v>590.7</v>
      </c>
      <c r="P15" s="269">
        <v>590.7</v>
      </c>
      <c r="Q15" s="269">
        <v>590.7</v>
      </c>
      <c r="R15" s="269">
        <v>590.7</v>
      </c>
      <c r="S15" s="269">
        <v>571.6</v>
      </c>
      <c r="T15" s="269">
        <v>552.6</v>
      </c>
      <c r="U15" s="269">
        <v>533.5</v>
      </c>
      <c r="V15" s="269">
        <v>514.5</v>
      </c>
      <c r="W15" s="269">
        <v>476.3</v>
      </c>
      <c r="X15"/>
      <c r="Y15" s="34"/>
      <c r="Z15" s="34"/>
      <c r="AA15" s="34"/>
      <c r="AB15" s="34"/>
      <c r="AC15" s="34"/>
      <c r="AD15" s="34"/>
    </row>
    <row r="16" spans="2:30" ht="13.5">
      <c r="B16" s="269">
        <v>7700</v>
      </c>
      <c r="C16" s="264" t="s">
        <v>425</v>
      </c>
      <c r="D16" s="264" t="s">
        <v>770</v>
      </c>
      <c r="E16" s="264" t="s">
        <v>770</v>
      </c>
      <c r="F16" s="264" t="s">
        <v>770</v>
      </c>
      <c r="G16" s="264" t="s">
        <v>770</v>
      </c>
      <c r="H16" s="264" t="s">
        <v>770</v>
      </c>
      <c r="I16" s="264" t="s">
        <v>770</v>
      </c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/>
      <c r="Y16" s="34"/>
      <c r="Z16" s="34"/>
      <c r="AA16" s="34"/>
      <c r="AB16" s="34"/>
      <c r="AC16" s="34"/>
      <c r="AD16" s="34"/>
    </row>
    <row r="17" spans="2:30" ht="13.5">
      <c r="B17" s="269">
        <v>7701</v>
      </c>
      <c r="C17" s="264" t="s">
        <v>1871</v>
      </c>
      <c r="D17" s="264" t="s">
        <v>1872</v>
      </c>
      <c r="E17" s="264" t="s">
        <v>888</v>
      </c>
      <c r="F17" s="264" t="s">
        <v>1872</v>
      </c>
      <c r="G17" s="264" t="s">
        <v>816</v>
      </c>
      <c r="H17" s="264" t="s">
        <v>876</v>
      </c>
      <c r="I17" s="264" t="s">
        <v>1880</v>
      </c>
      <c r="J17" s="269">
        <v>653400</v>
      </c>
      <c r="K17" s="269">
        <v>341000</v>
      </c>
      <c r="L17" s="269">
        <v>236500</v>
      </c>
      <c r="M17" s="269">
        <v>198000</v>
      </c>
      <c r="N17" s="269">
        <v>165000</v>
      </c>
      <c r="O17" s="269">
        <v>148500</v>
      </c>
      <c r="P17" s="269">
        <v>139700</v>
      </c>
      <c r="Q17" s="269">
        <v>137500</v>
      </c>
      <c r="R17" s="269">
        <v>132000</v>
      </c>
      <c r="S17" s="269"/>
      <c r="T17" s="269"/>
      <c r="U17" s="269"/>
      <c r="V17" s="269"/>
      <c r="W17" s="269"/>
      <c r="X17"/>
      <c r="Y17" s="34"/>
      <c r="Z17" s="34"/>
      <c r="AA17" s="34"/>
      <c r="AB17" s="34"/>
      <c r="AC17" s="34"/>
      <c r="AD17" s="34"/>
    </row>
    <row r="18" spans="2:30" ht="13.5">
      <c r="B18" s="269">
        <v>7702</v>
      </c>
      <c r="C18" s="264" t="s">
        <v>1873</v>
      </c>
      <c r="D18" s="264" t="s">
        <v>1872</v>
      </c>
      <c r="E18" s="264" t="s">
        <v>888</v>
      </c>
      <c r="F18" s="264" t="s">
        <v>1872</v>
      </c>
      <c r="G18" s="264" t="s">
        <v>816</v>
      </c>
      <c r="H18" s="264" t="s">
        <v>876</v>
      </c>
      <c r="I18" s="264" t="s">
        <v>1883</v>
      </c>
      <c r="J18" s="269">
        <v>1009800</v>
      </c>
      <c r="K18" s="269">
        <v>528000</v>
      </c>
      <c r="L18" s="269">
        <v>366300</v>
      </c>
      <c r="M18" s="269">
        <v>306900</v>
      </c>
      <c r="N18" s="269">
        <v>256300</v>
      </c>
      <c r="O18" s="269">
        <v>231000</v>
      </c>
      <c r="P18" s="269">
        <v>217800</v>
      </c>
      <c r="Q18" s="269">
        <v>214500</v>
      </c>
      <c r="R18" s="269">
        <v>206800</v>
      </c>
      <c r="S18" s="269"/>
      <c r="T18" s="269"/>
      <c r="U18" s="269"/>
      <c r="V18" s="269"/>
      <c r="W18" s="269"/>
      <c r="X18"/>
      <c r="Y18" s="34"/>
      <c r="Z18" s="34"/>
      <c r="AA18" s="34"/>
      <c r="AB18" s="34"/>
      <c r="AC18" s="34"/>
      <c r="AD18" s="34"/>
    </row>
    <row r="19" spans="2:30" ht="13.5">
      <c r="B19" s="269">
        <v>7703</v>
      </c>
      <c r="C19" s="264" t="s">
        <v>1874</v>
      </c>
      <c r="D19" s="264" t="s">
        <v>1872</v>
      </c>
      <c r="E19" s="264" t="s">
        <v>888</v>
      </c>
      <c r="F19" s="264" t="s">
        <v>1872</v>
      </c>
      <c r="G19" s="264" t="s">
        <v>816</v>
      </c>
      <c r="H19" s="264" t="s">
        <v>876</v>
      </c>
      <c r="I19" s="264" t="s">
        <v>1886</v>
      </c>
      <c r="J19" s="269">
        <v>1425600</v>
      </c>
      <c r="K19" s="269">
        <v>744700</v>
      </c>
      <c r="L19" s="269">
        <v>517000</v>
      </c>
      <c r="M19" s="269">
        <v>433400</v>
      </c>
      <c r="N19" s="269">
        <v>361900</v>
      </c>
      <c r="O19" s="269">
        <v>326700</v>
      </c>
      <c r="P19" s="269">
        <v>308000</v>
      </c>
      <c r="Q19" s="269">
        <v>303600</v>
      </c>
      <c r="R19" s="269">
        <v>291500</v>
      </c>
      <c r="S19" s="269"/>
      <c r="T19" s="269"/>
      <c r="U19" s="269"/>
      <c r="V19" s="269"/>
      <c r="W19" s="269"/>
      <c r="X19"/>
      <c r="Y19" s="34"/>
      <c r="Z19" s="34"/>
      <c r="AA19" s="34"/>
      <c r="AB19" s="34"/>
      <c r="AC19" s="34"/>
      <c r="AD19" s="34"/>
    </row>
    <row r="20" spans="2:30" ht="13.5">
      <c r="B20" s="269">
        <v>7704</v>
      </c>
      <c r="C20" s="264" t="s">
        <v>1875</v>
      </c>
      <c r="D20" s="264" t="s">
        <v>1872</v>
      </c>
      <c r="E20" s="264" t="s">
        <v>888</v>
      </c>
      <c r="F20" s="264" t="s">
        <v>1872</v>
      </c>
      <c r="G20" s="264" t="s">
        <v>816</v>
      </c>
      <c r="H20" s="264" t="s">
        <v>876</v>
      </c>
      <c r="I20" s="264" t="s">
        <v>1889</v>
      </c>
      <c r="J20" s="269">
        <v>2138400</v>
      </c>
      <c r="K20" s="269">
        <v>1116500</v>
      </c>
      <c r="L20" s="269">
        <v>774400</v>
      </c>
      <c r="M20" s="269">
        <v>649000</v>
      </c>
      <c r="N20" s="269">
        <v>541200</v>
      </c>
      <c r="O20" s="269">
        <v>487300</v>
      </c>
      <c r="P20" s="269">
        <v>458700</v>
      </c>
      <c r="Q20" s="269">
        <v>452100</v>
      </c>
      <c r="R20" s="269">
        <v>434500</v>
      </c>
      <c r="S20" s="269"/>
      <c r="T20" s="269"/>
      <c r="U20" s="269"/>
      <c r="V20" s="269"/>
      <c r="W20" s="269"/>
      <c r="X20"/>
      <c r="Y20" s="34"/>
      <c r="Z20" s="34"/>
      <c r="AA20" s="34"/>
      <c r="AB20" s="34"/>
      <c r="AC20" s="34"/>
      <c r="AD20" s="34"/>
    </row>
    <row r="21" spans="2:30" ht="13.5">
      <c r="B21" s="269">
        <v>7705</v>
      </c>
      <c r="C21" s="264" t="s">
        <v>431</v>
      </c>
      <c r="D21" s="264" t="s">
        <v>1872</v>
      </c>
      <c r="E21" s="264" t="s">
        <v>888</v>
      </c>
      <c r="F21" s="264" t="s">
        <v>1872</v>
      </c>
      <c r="G21" s="264" t="s">
        <v>816</v>
      </c>
      <c r="H21" s="264" t="s">
        <v>432</v>
      </c>
      <c r="I21" s="264" t="s">
        <v>430</v>
      </c>
      <c r="J21" s="269">
        <v>450000</v>
      </c>
      <c r="K21" s="269">
        <v>450000</v>
      </c>
      <c r="L21" s="269">
        <v>450000</v>
      </c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/>
      <c r="Y21" s="34"/>
      <c r="Z21" s="34"/>
      <c r="AA21" s="34"/>
      <c r="AB21" s="34"/>
      <c r="AC21" s="34"/>
      <c r="AD21" s="34"/>
    </row>
    <row r="22" spans="2:30" ht="13.5">
      <c r="B22" s="269">
        <v>7706</v>
      </c>
      <c r="C22" s="264" t="s">
        <v>1876</v>
      </c>
      <c r="D22" s="264" t="s">
        <v>1872</v>
      </c>
      <c r="E22" s="264" t="s">
        <v>888</v>
      </c>
      <c r="F22" s="264" t="s">
        <v>1872</v>
      </c>
      <c r="G22" s="264" t="s">
        <v>816</v>
      </c>
      <c r="H22" s="264" t="s">
        <v>876</v>
      </c>
      <c r="I22" s="264" t="s">
        <v>1891</v>
      </c>
      <c r="J22" s="269">
        <v>300000</v>
      </c>
      <c r="K22" s="269">
        <v>157000</v>
      </c>
      <c r="L22" s="269">
        <v>109000</v>
      </c>
      <c r="M22" s="269">
        <v>92000</v>
      </c>
      <c r="N22" s="269">
        <v>77000</v>
      </c>
      <c r="O22" s="269">
        <v>70000</v>
      </c>
      <c r="P22" s="269">
        <v>66000</v>
      </c>
      <c r="Q22" s="269">
        <v>65000</v>
      </c>
      <c r="R22" s="269">
        <v>63000</v>
      </c>
      <c r="S22" s="269"/>
      <c r="T22" s="269"/>
      <c r="U22" s="269"/>
      <c r="V22" s="269"/>
      <c r="W22" s="269"/>
      <c r="X22"/>
      <c r="Y22" s="34"/>
      <c r="Z22" s="34"/>
      <c r="AA22" s="34"/>
      <c r="AB22" s="34"/>
      <c r="AC22" s="34"/>
      <c r="AD22" s="34"/>
    </row>
    <row r="23" spans="2:30" ht="13.5">
      <c r="B23" s="269">
        <v>7707</v>
      </c>
      <c r="C23" s="264" t="s">
        <v>1877</v>
      </c>
      <c r="D23" s="264" t="s">
        <v>1872</v>
      </c>
      <c r="E23" s="264" t="s">
        <v>888</v>
      </c>
      <c r="F23" s="264" t="s">
        <v>1872</v>
      </c>
      <c r="G23" s="264" t="s">
        <v>816</v>
      </c>
      <c r="H23" s="264" t="s">
        <v>11</v>
      </c>
      <c r="I23" s="264" t="s">
        <v>1892</v>
      </c>
      <c r="J23" s="269">
        <v>80000</v>
      </c>
      <c r="K23" s="269">
        <v>42000</v>
      </c>
      <c r="L23" s="269">
        <v>30000</v>
      </c>
      <c r="M23" s="269">
        <v>26000</v>
      </c>
      <c r="N23" s="269">
        <v>22000</v>
      </c>
      <c r="O23" s="269">
        <v>20000</v>
      </c>
      <c r="P23" s="269">
        <v>19000</v>
      </c>
      <c r="Q23" s="269">
        <v>19000</v>
      </c>
      <c r="R23" s="269">
        <v>19000</v>
      </c>
      <c r="S23" s="269"/>
      <c r="T23" s="269"/>
      <c r="U23" s="269"/>
      <c r="V23" s="269"/>
      <c r="W23" s="269"/>
      <c r="X23"/>
      <c r="Y23" s="34"/>
      <c r="Z23" s="34"/>
      <c r="AA23" s="34"/>
      <c r="AB23" s="34"/>
      <c r="AC23" s="34"/>
      <c r="AD23" s="34"/>
    </row>
    <row r="24" spans="2:30" ht="13.5">
      <c r="B24" s="269">
        <v>7708</v>
      </c>
      <c r="C24" s="265" t="s">
        <v>1878</v>
      </c>
      <c r="D24" s="265" t="s">
        <v>1872</v>
      </c>
      <c r="E24" s="265" t="s">
        <v>888</v>
      </c>
      <c r="F24" s="265" t="s">
        <v>1872</v>
      </c>
      <c r="G24" s="265" t="s">
        <v>816</v>
      </c>
      <c r="H24" s="265" t="s">
        <v>876</v>
      </c>
      <c r="I24" s="265" t="s">
        <v>1893</v>
      </c>
      <c r="J24" s="269">
        <v>300000</v>
      </c>
      <c r="K24" s="269">
        <v>157000</v>
      </c>
      <c r="L24" s="269">
        <v>109000</v>
      </c>
      <c r="M24" s="269">
        <v>92000</v>
      </c>
      <c r="N24" s="269">
        <v>77000</v>
      </c>
      <c r="O24" s="269">
        <v>70000</v>
      </c>
      <c r="P24" s="269">
        <v>66000</v>
      </c>
      <c r="Q24" s="269">
        <v>65000</v>
      </c>
      <c r="R24" s="269">
        <v>63000</v>
      </c>
      <c r="S24" s="269"/>
      <c r="T24" s="269"/>
      <c r="U24" s="269"/>
      <c r="V24" s="269"/>
      <c r="W24" s="269"/>
      <c r="X24"/>
      <c r="Y24" s="34"/>
      <c r="Z24" s="34"/>
      <c r="AA24" s="34"/>
      <c r="AB24" s="34"/>
      <c r="AC24" s="34"/>
      <c r="AD24" s="34"/>
    </row>
    <row r="25" spans="2:30" ht="13.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34"/>
      <c r="Z25" s="34"/>
      <c r="AA25" s="34"/>
      <c r="AB25" s="34"/>
      <c r="AC25" s="34"/>
      <c r="AD25" s="34"/>
    </row>
    <row r="26" spans="2:30" ht="13.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34"/>
      <c r="Z26" s="34"/>
      <c r="AA26" s="34"/>
      <c r="AB26" s="34"/>
      <c r="AC26" s="34"/>
      <c r="AD26" s="34"/>
    </row>
    <row r="27" spans="2:30" ht="13.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 s="34"/>
      <c r="Z27" s="34"/>
      <c r="AA27" s="34"/>
      <c r="AB27" s="34"/>
      <c r="AC27" s="34"/>
      <c r="AD27" s="34"/>
    </row>
    <row r="28" spans="2:30" ht="13.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34"/>
      <c r="Z28" s="34"/>
      <c r="AA28" s="34"/>
      <c r="AB28" s="34"/>
      <c r="AC28" s="34"/>
      <c r="AD28" s="34"/>
    </row>
    <row r="29" spans="2:30" ht="13.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34"/>
      <c r="Z29" s="34"/>
      <c r="AA29" s="34"/>
      <c r="AB29" s="34"/>
      <c r="AC29" s="34"/>
      <c r="AD29" s="34"/>
    </row>
    <row r="30" spans="2:30" ht="13.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 s="34"/>
      <c r="Z30" s="34"/>
      <c r="AA30" s="34"/>
      <c r="AB30" s="34"/>
      <c r="AC30" s="34"/>
      <c r="AD30" s="34"/>
    </row>
    <row r="31" spans="2:30" ht="13.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34"/>
      <c r="Z31" s="34"/>
      <c r="AA31" s="34"/>
      <c r="AB31" s="34"/>
      <c r="AC31" s="34"/>
      <c r="AD31" s="34"/>
    </row>
    <row r="32" spans="2:30" ht="13.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 s="34"/>
      <c r="Z32" s="34"/>
      <c r="AA32" s="34"/>
      <c r="AB32" s="34"/>
      <c r="AC32" s="34"/>
      <c r="AD32" s="34"/>
    </row>
    <row r="33" spans="2:30" ht="13.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 s="34"/>
      <c r="Z33" s="34"/>
      <c r="AA33" s="34"/>
      <c r="AB33" s="34"/>
      <c r="AC33" s="34"/>
      <c r="AD33" s="34"/>
    </row>
    <row r="34" spans="2:30" ht="13.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 s="34"/>
      <c r="Z34" s="34"/>
      <c r="AA34" s="34"/>
      <c r="AB34" s="34"/>
      <c r="AC34" s="34"/>
      <c r="AD34" s="34"/>
    </row>
    <row r="35" spans="2:30" ht="13.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 s="34"/>
      <c r="Z35" s="34"/>
      <c r="AA35" s="34"/>
      <c r="AB35" s="34"/>
      <c r="AC35" s="34"/>
      <c r="AD35" s="34"/>
    </row>
    <row r="36" spans="2:30" ht="13.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 s="34"/>
      <c r="Z36" s="34"/>
      <c r="AA36" s="34"/>
      <c r="AB36" s="34"/>
      <c r="AC36" s="34"/>
      <c r="AD36" s="34"/>
    </row>
    <row r="37" spans="2:30" ht="13.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 s="34"/>
      <c r="Z37" s="34"/>
      <c r="AA37" s="34"/>
      <c r="AB37" s="34"/>
      <c r="AC37" s="34"/>
      <c r="AD37" s="34"/>
    </row>
    <row r="38" spans="2:30" ht="13.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 s="34"/>
      <c r="Z38" s="34"/>
      <c r="AA38" s="34"/>
      <c r="AB38" s="34"/>
      <c r="AC38" s="34"/>
      <c r="AD38" s="34"/>
    </row>
    <row r="39" spans="2:30" ht="13.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34"/>
      <c r="Z39" s="34"/>
      <c r="AA39" s="34"/>
      <c r="AB39" s="34"/>
      <c r="AC39" s="34"/>
      <c r="AD39" s="34"/>
    </row>
    <row r="40" spans="2:30" ht="13.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34"/>
      <c r="Z40" s="34"/>
      <c r="AA40" s="34"/>
      <c r="AB40" s="34"/>
      <c r="AC40" s="34"/>
      <c r="AD40" s="34"/>
    </row>
    <row r="41" spans="2:30" ht="13.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 s="34"/>
      <c r="Z41" s="34"/>
      <c r="AA41" s="34"/>
      <c r="AB41" s="34"/>
      <c r="AC41" s="34"/>
      <c r="AD41" s="34"/>
    </row>
    <row r="42" spans="2:30" ht="13.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 s="34"/>
      <c r="Z42" s="34"/>
      <c r="AA42" s="34"/>
      <c r="AB42" s="34"/>
      <c r="AC42" s="34"/>
      <c r="AD42" s="34"/>
    </row>
    <row r="43" spans="2:30" ht="13.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34"/>
      <c r="Z43" s="34"/>
      <c r="AA43" s="34"/>
      <c r="AB43" s="34"/>
      <c r="AC43" s="34"/>
      <c r="AD43" s="34"/>
    </row>
    <row r="44" spans="2:30" ht="13.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 s="34"/>
      <c r="Z44" s="34"/>
      <c r="AA44" s="34"/>
      <c r="AB44" s="34"/>
      <c r="AC44" s="34"/>
      <c r="AD44" s="34"/>
    </row>
    <row r="45" spans="2:30" ht="13.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 s="34"/>
      <c r="Z45" s="34"/>
      <c r="AA45" s="34"/>
      <c r="AB45" s="34"/>
      <c r="AC45" s="34"/>
      <c r="AD45" s="34"/>
    </row>
    <row r="46" spans="2:30" ht="13.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 s="34"/>
      <c r="Z46" s="34"/>
      <c r="AA46" s="34"/>
      <c r="AB46" s="34"/>
      <c r="AC46" s="34"/>
      <c r="AD46" s="34"/>
    </row>
    <row r="47" spans="2:30" ht="13.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 s="34"/>
      <c r="Z47" s="34"/>
      <c r="AA47" s="34"/>
      <c r="AB47" s="34"/>
      <c r="AC47" s="34"/>
      <c r="AD47" s="34"/>
    </row>
    <row r="48" spans="2:30" ht="13.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34"/>
      <c r="Z48" s="34"/>
      <c r="AA48" s="34"/>
      <c r="AB48" s="34"/>
      <c r="AC48" s="34"/>
      <c r="AD48" s="34"/>
    </row>
    <row r="49" spans="2:30" ht="13.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34"/>
      <c r="Z49" s="34"/>
      <c r="AA49" s="34"/>
      <c r="AB49" s="34"/>
      <c r="AC49" s="34"/>
      <c r="AD49" s="34"/>
    </row>
    <row r="50" spans="2:30" ht="13.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34"/>
      <c r="Z50" s="34"/>
      <c r="AA50" s="34"/>
      <c r="AB50" s="34"/>
      <c r="AC50" s="34"/>
      <c r="AD50" s="34"/>
    </row>
    <row r="51" spans="2:30" ht="13.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34"/>
      <c r="Z51" s="34"/>
      <c r="AA51" s="34"/>
      <c r="AB51" s="34"/>
      <c r="AC51" s="34"/>
      <c r="AD51" s="34"/>
    </row>
    <row r="52" spans="2:30" ht="13.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34"/>
      <c r="Z52" s="34"/>
      <c r="AA52" s="34"/>
      <c r="AB52" s="34"/>
      <c r="AC52" s="34"/>
      <c r="AD52" s="34"/>
    </row>
    <row r="53" spans="2:30" ht="13.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34"/>
      <c r="Z53" s="34"/>
      <c r="AA53" s="34"/>
      <c r="AB53" s="34"/>
      <c r="AC53" s="34"/>
      <c r="AD53" s="34"/>
    </row>
    <row r="54" spans="2:30" ht="13.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34"/>
      <c r="Z54" s="34"/>
      <c r="AA54" s="34"/>
      <c r="AB54" s="34"/>
      <c r="AC54" s="34"/>
      <c r="AD54" s="34"/>
    </row>
    <row r="55" spans="2:30" ht="13.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34"/>
      <c r="Z55" s="34"/>
      <c r="AA55" s="34"/>
      <c r="AB55" s="34"/>
      <c r="AC55" s="34"/>
      <c r="AD55" s="34"/>
    </row>
    <row r="56" spans="2:30" ht="13.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34"/>
      <c r="Z56" s="34"/>
      <c r="AA56" s="34"/>
      <c r="AB56" s="34"/>
      <c r="AC56" s="34"/>
      <c r="AD56" s="34"/>
    </row>
    <row r="57" spans="2:30" ht="13.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34"/>
      <c r="Z57" s="34"/>
      <c r="AA57" s="34"/>
      <c r="AB57" s="34"/>
      <c r="AC57" s="34"/>
      <c r="AD57" s="34"/>
    </row>
    <row r="58" spans="2:30" ht="13.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34"/>
      <c r="Z58" s="34"/>
      <c r="AA58" s="34"/>
      <c r="AB58" s="34"/>
      <c r="AC58" s="34"/>
      <c r="AD58" s="34"/>
    </row>
    <row r="59" spans="2:30" ht="13.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34"/>
      <c r="Z59" s="34"/>
      <c r="AA59" s="34"/>
      <c r="AB59" s="34"/>
      <c r="AC59" s="34"/>
      <c r="AD59" s="34"/>
    </row>
    <row r="60" spans="2:30" ht="13.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34"/>
      <c r="Z60" s="34"/>
      <c r="AA60" s="34"/>
      <c r="AB60" s="34"/>
      <c r="AC60" s="34"/>
      <c r="AD60" s="34"/>
    </row>
    <row r="61" spans="2:30" ht="13.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 s="34"/>
      <c r="Z61" s="34"/>
      <c r="AA61" s="34"/>
      <c r="AB61" s="34"/>
      <c r="AC61" s="34"/>
      <c r="AD61" s="34"/>
    </row>
    <row r="62" spans="2:30" ht="13.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 s="34"/>
      <c r="Z62" s="34"/>
      <c r="AA62" s="34"/>
      <c r="AB62" s="34"/>
      <c r="AC62" s="34"/>
      <c r="AD62" s="34"/>
    </row>
    <row r="63" spans="2:30" ht="13.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 s="34"/>
      <c r="Z63" s="34"/>
      <c r="AA63" s="34"/>
      <c r="AB63" s="34"/>
      <c r="AC63" s="34"/>
      <c r="AD63" s="34"/>
    </row>
    <row r="64" spans="2:30" ht="13.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 s="34"/>
      <c r="Z64" s="34"/>
      <c r="AA64" s="34"/>
      <c r="AB64" s="34"/>
      <c r="AC64" s="34"/>
      <c r="AD64" s="34"/>
    </row>
    <row r="65" spans="2:30" ht="13.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 s="34"/>
      <c r="Z65" s="34"/>
      <c r="AA65" s="34"/>
      <c r="AB65" s="34"/>
      <c r="AC65" s="34"/>
      <c r="AD65" s="34"/>
    </row>
    <row r="66" spans="2:30" ht="13.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 s="34"/>
      <c r="Y66" s="34"/>
      <c r="Z66" s="34"/>
      <c r="AA66" s="34"/>
      <c r="AB66" s="34"/>
      <c r="AC66" s="34"/>
      <c r="AD66" s="34"/>
    </row>
    <row r="67" spans="2:30" ht="13.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 s="34"/>
      <c r="Y67" s="34"/>
      <c r="Z67" s="34"/>
      <c r="AA67" s="34"/>
      <c r="AB67" s="34"/>
      <c r="AC67" s="34"/>
      <c r="AD67" s="34"/>
    </row>
    <row r="68" spans="2:30" ht="12.7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</row>
    <row r="69" spans="2:30" ht="12.7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</row>
    <row r="70" spans="2:30" ht="12.7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</row>
    <row r="71" spans="2:30" ht="12.7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</row>
    <row r="72" spans="2:30" ht="12.7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</row>
    <row r="73" spans="2:30" ht="12.7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</row>
    <row r="74" spans="2:30" ht="12.7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</row>
    <row r="75" spans="2:30" ht="12.7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</row>
    <row r="76" spans="2:30" ht="12.7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</row>
    <row r="77" spans="2:30" ht="12.7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</row>
    <row r="78" spans="2:30" ht="12.7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</row>
    <row r="79" spans="2:30" ht="12.7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</row>
    <row r="80" spans="2:30" ht="12.7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</row>
    <row r="81" spans="2:30" ht="12.7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</row>
    <row r="82" spans="2:30" ht="12.7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</row>
    <row r="83" spans="2:30" ht="12.7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</row>
    <row r="84" spans="2:30" ht="12.7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</row>
    <row r="85" spans="2:30" ht="12.7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</row>
    <row r="86" spans="2:30" ht="12.7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</row>
    <row r="87" spans="2:30" ht="12.7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</row>
    <row r="88" spans="2:30" ht="12.7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</row>
    <row r="89" spans="2:30" ht="12.7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</row>
    <row r="90" spans="2:30" ht="12.7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</row>
    <row r="91" spans="2:30" ht="12.7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</row>
    <row r="92" spans="2:30" ht="12.7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</row>
    <row r="93" spans="2:30" ht="12.7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</row>
    <row r="94" spans="2:30" ht="12.7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</row>
    <row r="95" spans="2:30" ht="12.7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</row>
    <row r="96" spans="2:30" ht="12.7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</row>
    <row r="97" spans="2:30" ht="12.7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</row>
    <row r="98" spans="2:30" ht="12.7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</row>
    <row r="99" spans="2:30" ht="12.7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</row>
    <row r="100" spans="2:30" ht="12.7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</row>
  </sheetData>
  <sheetProtection password="C760" sheet="1" objects="1" scenarios="1" pivotTables="0"/>
  <conditionalFormatting sqref="J9:AD10">
    <cfRule type="expression" priority="13" dxfId="4" stopIfTrue="1">
      <formula>J$10&lt;&gt;""</formula>
    </cfRule>
    <cfRule type="expression" priority="14" dxfId="28" stopIfTrue="1">
      <formula>J$10=""</formula>
    </cfRule>
  </conditionalFormatting>
  <conditionalFormatting sqref="J7:AD8">
    <cfRule type="expression" priority="15" dxfId="124" stopIfTrue="1">
      <formula>J$10&lt;&gt;""</formula>
    </cfRule>
    <cfRule type="expression" priority="16" dxfId="28" stopIfTrue="1">
      <formula>J$10=""</formula>
    </cfRule>
  </conditionalFormatting>
  <conditionalFormatting sqref="J6:AD6">
    <cfRule type="expression" priority="17" dxfId="87" stopIfTrue="1">
      <formula>J$10&lt;&gt;""</formula>
    </cfRule>
    <cfRule type="expression" priority="18" dxfId="28" stopIfTrue="1">
      <formula>J$10=""</formula>
    </cfRule>
  </conditionalFormatting>
  <conditionalFormatting sqref="S2:AD4">
    <cfRule type="expression" priority="19" dxfId="120" stopIfTrue="1">
      <formula>S$10&lt;&gt;""</formula>
    </cfRule>
    <cfRule type="expression" priority="20" dxfId="28" stopIfTrue="1">
      <formula>S$10=""</formula>
    </cfRule>
  </conditionalFormatting>
  <conditionalFormatting sqref="B11:B99 D11:I99">
    <cfRule type="expression" priority="21" dxfId="15" stopIfTrue="1">
      <formula>RIGHT($B11,1)="0"</formula>
    </cfRule>
    <cfRule type="expression" priority="22" dxfId="105" stopIfTrue="1">
      <formula>B11&lt;&gt;""</formula>
    </cfRule>
    <cfRule type="expression" priority="23" dxfId="0" stopIfTrue="1">
      <formula>$I11&lt;&gt;""</formula>
    </cfRule>
  </conditionalFormatting>
  <conditionalFormatting sqref="C11:C99">
    <cfRule type="expression" priority="24" dxfId="12" stopIfTrue="1">
      <formula>RIGHT($B11,1)="0"</formula>
    </cfRule>
    <cfRule type="expression" priority="25" dxfId="105" stopIfTrue="1">
      <formula>C11&lt;&gt;""</formula>
    </cfRule>
    <cfRule type="expression" priority="26" dxfId="0" stopIfTrue="1">
      <formula>$I11&lt;&gt;""</formula>
    </cfRule>
  </conditionalFormatting>
  <conditionalFormatting sqref="B10 C9:I10">
    <cfRule type="expression" priority="27" dxfId="4" stopIfTrue="1">
      <formula>TRUE</formula>
    </cfRule>
  </conditionalFormatting>
  <conditionalFormatting sqref="B9">
    <cfRule type="expression" priority="28" dxfId="3" stopIfTrue="1">
      <formula>TRUE</formula>
    </cfRule>
  </conditionalFormatting>
  <conditionalFormatting sqref="B100:I100">
    <cfRule type="expression" priority="29" dxfId="3" stopIfTrue="1">
      <formula>RIGHT($B100,1)="0"</formula>
    </cfRule>
    <cfRule type="expression" priority="30" dxfId="105" stopIfTrue="1">
      <formula>B100&lt;&gt;""</formula>
    </cfRule>
    <cfRule type="expression" priority="31" dxfId="0" stopIfTrue="1">
      <formula>$I100&lt;&gt;""</formula>
    </cfRule>
  </conditionalFormatting>
  <conditionalFormatting sqref="Y11:AD100 X66:X100 J68:W100">
    <cfRule type="expression" priority="32" dxfId="15" stopIfTrue="1">
      <formula>AND(RIGHT($B11,1)="0",J$10&lt;&gt;"")</formula>
    </cfRule>
    <cfRule type="expression" priority="33" dxfId="277" stopIfTrue="1">
      <formula>AND($I11&lt;&gt;"",J$10&lt;&gt;"")</formula>
    </cfRule>
    <cfRule type="expression" priority="34" dxfId="28" stopIfTrue="1">
      <formula>OR($I11="",J$10="")</formula>
    </cfRule>
  </conditionalFormatting>
  <conditionalFormatting sqref="I11">
    <cfRule type="expression" priority="11" dxfId="133" stopIfTrue="1">
      <formula>RIGHT($B11,1)="0"</formula>
    </cfRule>
  </conditionalFormatting>
  <conditionalFormatting sqref="I22">
    <cfRule type="expression" priority="10" dxfId="133" stopIfTrue="1">
      <formula>RIGHT($B22,1)="0"</formula>
    </cfRule>
  </conditionalFormatting>
  <conditionalFormatting sqref="I11">
    <cfRule type="expression" priority="8" dxfId="133" stopIfTrue="1">
      <formula>TRUE</formula>
    </cfRule>
  </conditionalFormatting>
  <conditionalFormatting sqref="J12:W15">
    <cfRule type="expression" priority="6" dxfId="283" stopIfTrue="1">
      <formula>AND($I13&lt;&gt;"",J$10&lt;&gt;"")</formula>
    </cfRule>
  </conditionalFormatting>
  <conditionalFormatting sqref="J11:W11">
    <cfRule type="expression" priority="5" dxfId="127" stopIfTrue="1">
      <formula>TRUE</formula>
    </cfRule>
  </conditionalFormatting>
  <conditionalFormatting sqref="J17:W23">
    <cfRule type="expression" priority="4" dxfId="283" stopIfTrue="1">
      <formula>AND($I17&lt;&gt;"",J$10&lt;&gt;"")</formula>
    </cfRule>
  </conditionalFormatting>
  <conditionalFormatting sqref="J16:W16">
    <cfRule type="expression" priority="1" dxfId="127" stopIfTrue="1">
      <formula>TRUE</formula>
    </cfRule>
  </conditionalFormatting>
  <printOptions/>
  <pageMargins left="0.3937007874015748" right="0" top="0.5905511811023623" bottom="0.984251968503937" header="0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AD100"/>
  <sheetViews>
    <sheetView showGridLines="0" showRowColHeaders="0" zoomScalePageLayoutView="0" workbookViewId="0" topLeftCell="A1">
      <selection activeCell="D3" sqref="D3"/>
    </sheetView>
  </sheetViews>
  <sheetFormatPr defaultColWidth="9.140625" defaultRowHeight="12.75"/>
  <cols>
    <col min="1" max="1" width="1.421875" style="27" customWidth="1"/>
    <col min="2" max="2" width="8.57421875" style="30" hidden="1" customWidth="1"/>
    <col min="3" max="3" width="38.8515625" style="30" customWidth="1"/>
    <col min="4" max="4" width="20.8515625" style="30" hidden="1" customWidth="1"/>
    <col min="5" max="5" width="11.57421875" style="30" hidden="1" customWidth="1"/>
    <col min="6" max="6" width="11.00390625" style="30" bestFit="1" customWidth="1"/>
    <col min="7" max="7" width="10.421875" style="27" customWidth="1"/>
    <col min="8" max="8" width="8.7109375" style="27" bestFit="1" customWidth="1"/>
    <col min="9" max="9" width="10.00390625" style="27" bestFit="1" customWidth="1"/>
    <col min="10" max="10" width="8.7109375" style="27" bestFit="1" customWidth="1"/>
    <col min="11" max="30" width="6.140625" style="27" customWidth="1"/>
    <col min="31" max="16384" width="9.140625" style="27" customWidth="1"/>
  </cols>
  <sheetData>
    <row r="1" spans="1:22" s="4" customFormat="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0" s="4" customFormat="1" ht="13.5" customHeight="1">
      <c r="A2" s="5"/>
      <c r="B2" s="202"/>
      <c r="C2" s="202"/>
      <c r="D2" s="211"/>
      <c r="E2" s="211"/>
      <c r="F2" s="211"/>
      <c r="G2" s="211"/>
      <c r="H2" s="211"/>
      <c r="I2"/>
      <c r="J2" s="211"/>
      <c r="K2" s="211"/>
      <c r="L2" s="213"/>
      <c r="M2" s="213"/>
      <c r="N2" s="213"/>
      <c r="O2" s="213"/>
      <c r="P2" s="213"/>
      <c r="Q2" s="213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1:30" s="4" customFormat="1" ht="13.5" customHeight="1">
      <c r="A3" s="5"/>
      <c r="B3" s="202"/>
      <c r="C3" s="202"/>
      <c r="D3" s="211"/>
      <c r="E3" s="211"/>
      <c r="F3" s="211"/>
      <c r="G3" s="211"/>
      <c r="H3" s="211"/>
      <c r="I3"/>
      <c r="J3" s="211"/>
      <c r="K3" s="211"/>
      <c r="L3" s="211"/>
      <c r="M3" s="213"/>
      <c r="N3" s="213"/>
      <c r="O3" s="213"/>
      <c r="P3" s="213"/>
      <c r="Q3" s="213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0" s="4" customFormat="1" ht="12.75" customHeight="1">
      <c r="A4" s="5"/>
      <c r="B4" s="202"/>
      <c r="C4" s="202"/>
      <c r="D4" s="211"/>
      <c r="E4" s="211"/>
      <c r="F4" s="211"/>
      <c r="G4" s="211"/>
      <c r="H4" s="211"/>
      <c r="I4"/>
      <c r="J4" s="211"/>
      <c r="K4" s="211"/>
      <c r="L4" s="213"/>
      <c r="M4" s="213"/>
      <c r="N4" s="213"/>
      <c r="O4" s="213"/>
      <c r="P4" s="213"/>
      <c r="Q4" s="213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s="4" customFormat="1" ht="4.5" customHeight="1">
      <c r="A5" s="5"/>
      <c r="B5" s="5"/>
      <c r="C5" s="5"/>
      <c r="D5" s="5"/>
      <c r="E5" s="5"/>
      <c r="F5" s="5"/>
      <c r="G5" s="5"/>
      <c r="H5" s="5"/>
      <c r="I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4" customFormat="1" ht="3.75" customHeight="1">
      <c r="A6" s="5"/>
      <c r="B6" s="42"/>
      <c r="C6" s="42"/>
      <c r="D6" s="42"/>
      <c r="E6" s="42"/>
      <c r="F6" s="42"/>
      <c r="G6" s="42"/>
      <c r="H6" s="42"/>
      <c r="I6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s="45" customFormat="1" ht="10.5" customHeight="1">
      <c r="A7" s="44"/>
      <c r="B7" s="43"/>
      <c r="C7" s="68" t="str">
        <f>CONCATENATE("Price List applicable for ",Data!A9,". Effective from ",Data!A11,". ")</f>
        <v>Price List applicable for Russian Federation. Effective from March 1st 2011. </v>
      </c>
      <c r="D7" s="43"/>
      <c r="E7" s="43"/>
      <c r="F7" s="43"/>
      <c r="G7" s="43"/>
      <c r="H7" s="43"/>
      <c r="I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</row>
    <row r="8" spans="2:30" s="46" customFormat="1" ht="10.5" customHeight="1">
      <c r="B8" s="47"/>
      <c r="C8" s="69" t="str">
        <f>CONCATENATE(Data!A5,". ",Data!A7)</f>
        <v>Kaspersky Lab. 10 Geroev Panfilovtsev St. Moscow, 125363. sales@kaspersky.com</v>
      </c>
      <c r="D8" s="47"/>
      <c r="E8" s="47"/>
      <c r="F8" s="47"/>
      <c r="G8" s="47"/>
      <c r="H8" s="47"/>
      <c r="I8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</row>
    <row r="9" spans="2:20" s="34" customFormat="1" ht="13.5">
      <c r="B9" s="282" t="s">
        <v>421</v>
      </c>
      <c r="C9" s="283"/>
      <c r="D9" s="283"/>
      <c r="E9" s="283"/>
      <c r="F9" s="283"/>
      <c r="G9" s="266" t="s">
        <v>599</v>
      </c>
      <c r="H9" s="285"/>
      <c r="I9"/>
      <c r="J9"/>
      <c r="K9"/>
      <c r="L9"/>
      <c r="M9"/>
      <c r="N9"/>
      <c r="O9"/>
      <c r="P9"/>
      <c r="Q9"/>
      <c r="R9"/>
      <c r="S9"/>
      <c r="T9"/>
    </row>
    <row r="10" spans="2:30" s="34" customFormat="1" ht="13.5">
      <c r="B10" s="266" t="s">
        <v>591</v>
      </c>
      <c r="C10" s="266" t="s">
        <v>592</v>
      </c>
      <c r="D10" s="266" t="s">
        <v>593</v>
      </c>
      <c r="E10" s="266" t="s">
        <v>595</v>
      </c>
      <c r="F10" s="266" t="s">
        <v>589</v>
      </c>
      <c r="G10" s="264" t="s">
        <v>876</v>
      </c>
      <c r="H10" s="281" t="s">
        <v>891</v>
      </c>
      <c r="I10"/>
      <c r="J10"/>
      <c r="K10"/>
      <c r="L10"/>
      <c r="M10"/>
      <c r="N10"/>
      <c r="O10"/>
      <c r="P10"/>
      <c r="Q10"/>
      <c r="R10"/>
      <c r="S10"/>
      <c r="T10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2:30" ht="13.5">
      <c r="B11" s="264">
        <v>4901</v>
      </c>
      <c r="C11" s="264" t="s">
        <v>433</v>
      </c>
      <c r="D11" s="264" t="s">
        <v>237</v>
      </c>
      <c r="E11" s="264" t="s">
        <v>458</v>
      </c>
      <c r="F11" s="264" t="s">
        <v>456</v>
      </c>
      <c r="G11" s="269">
        <v>259600</v>
      </c>
      <c r="H11" s="269">
        <v>519200</v>
      </c>
      <c r="I11"/>
      <c r="J11"/>
      <c r="K11"/>
      <c r="L11"/>
      <c r="M11"/>
      <c r="N11"/>
      <c r="O11"/>
      <c r="P11"/>
      <c r="Q11"/>
      <c r="R11"/>
      <c r="S11"/>
      <c r="T11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2:30" ht="13.5">
      <c r="B12" s="265">
        <v>4902</v>
      </c>
      <c r="C12" s="265" t="s">
        <v>434</v>
      </c>
      <c r="D12" s="265" t="s">
        <v>237</v>
      </c>
      <c r="E12" s="265" t="s">
        <v>458</v>
      </c>
      <c r="F12" s="265" t="s">
        <v>457</v>
      </c>
      <c r="G12" s="269">
        <v>1298000</v>
      </c>
      <c r="H12" s="269">
        <v>2596000</v>
      </c>
      <c r="I12"/>
      <c r="J12"/>
      <c r="K12"/>
      <c r="L12"/>
      <c r="M12"/>
      <c r="N12"/>
      <c r="O12"/>
      <c r="P12"/>
      <c r="Q12"/>
      <c r="R12"/>
      <c r="S12"/>
      <c r="T12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2:30" ht="13.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2:30" ht="13.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  <row r="15" spans="2:30" ht="13.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2:30" ht="13.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2:30" ht="13.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2:30" ht="13.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2:30" ht="13.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2:30" ht="13.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2:30" ht="13.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2:30" ht="13.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2:30" ht="13.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2:30" ht="13.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2:30" ht="13.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2:30" ht="13.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2:30" ht="13.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2:30" ht="13.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2:30" ht="13.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2:30" ht="12.7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2:30" ht="12.7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2:30" ht="12.7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2:30" ht="12.7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2:30" ht="12.7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2:30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2:30" ht="12.7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2:30" ht="12.7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2:30" ht="12.7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2:30" ht="12.7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2:30" ht="12.7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</row>
    <row r="41" spans="2:30" ht="12.7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  <row r="42" spans="2:30" ht="12.7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2:30" ht="12.7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2:30" ht="12.7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2:30" ht="12.7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2:30" ht="12.7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2:30" ht="12.7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2:30" ht="12.7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2:30" ht="12.7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2:30" ht="12.7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2:30" ht="12.7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2:30" ht="12.7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2:30" ht="12.7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2:30" ht="12.7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2:30" ht="12.7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2:30" ht="12.7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2:30" ht="12.7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2:30" ht="12.7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pans="2:30" ht="12.7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2:30" ht="12.7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</row>
    <row r="61" spans="2:30" ht="12.7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</row>
    <row r="62" spans="2:30" ht="12.7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</row>
    <row r="63" spans="2:30" ht="12.7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</row>
    <row r="64" spans="2:30" ht="12.7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</row>
    <row r="65" spans="2:30" ht="12.7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</row>
    <row r="66" spans="2:30" ht="12.7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</row>
    <row r="67" spans="2:30" ht="12.7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</row>
    <row r="68" spans="2:30" ht="12.7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</row>
    <row r="69" spans="2:30" ht="12.7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</row>
    <row r="70" spans="2:30" ht="12.7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</row>
    <row r="71" spans="2:30" ht="12.7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</row>
    <row r="72" spans="2:30" ht="12.7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</row>
    <row r="73" spans="2:30" ht="12.7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</row>
    <row r="74" spans="2:30" ht="12.7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</row>
    <row r="75" spans="2:30" ht="12.7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</row>
    <row r="76" spans="2:30" ht="12.7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</row>
    <row r="77" spans="2:30" ht="12.7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</row>
    <row r="78" spans="2:30" ht="12.7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</row>
    <row r="79" spans="2:30" ht="12.7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</row>
    <row r="80" spans="2:30" ht="12.7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</row>
    <row r="81" spans="2:30" ht="12.7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</row>
    <row r="82" spans="2:30" ht="12.7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</row>
    <row r="83" spans="2:30" ht="12.7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</row>
    <row r="84" spans="2:30" ht="12.7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</row>
    <row r="85" spans="2:30" ht="12.7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</row>
    <row r="86" spans="2:30" ht="12.7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</row>
    <row r="87" spans="2:30" ht="12.7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</row>
    <row r="88" spans="2:30" ht="12.7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</row>
    <row r="89" spans="2:30" ht="12.7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</row>
    <row r="90" spans="2:30" ht="12.7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</row>
    <row r="91" spans="2:30" ht="12.7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</row>
    <row r="92" spans="2:30" ht="12.7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</row>
    <row r="93" spans="2:30" ht="12.7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</row>
    <row r="94" spans="2:30" ht="12.7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</row>
    <row r="95" spans="2:30" ht="12.7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</row>
    <row r="96" spans="2:30" ht="12.7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</row>
    <row r="97" spans="2:30" ht="12.7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</row>
    <row r="98" spans="2:30" ht="12.7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</row>
    <row r="99" spans="2:30" ht="12.7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</row>
    <row r="100" spans="2:30" ht="12.7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</row>
  </sheetData>
  <sheetProtection password="C760" sheet="1" objects="1" scenarios="1" pivotTables="0"/>
  <conditionalFormatting sqref="J9:AD10">
    <cfRule type="expression" priority="5" dxfId="4" stopIfTrue="1">
      <formula>J$10&lt;&gt;""</formula>
    </cfRule>
    <cfRule type="expression" priority="6" dxfId="28" stopIfTrue="1">
      <formula>J$10=""</formula>
    </cfRule>
  </conditionalFormatting>
  <conditionalFormatting sqref="J7:AD8">
    <cfRule type="expression" priority="7" dxfId="124" stopIfTrue="1">
      <formula>J$10&lt;&gt;""</formula>
    </cfRule>
    <cfRule type="expression" priority="8" dxfId="28" stopIfTrue="1">
      <formula>J$10=""</formula>
    </cfRule>
  </conditionalFormatting>
  <conditionalFormatting sqref="J6:AD6">
    <cfRule type="expression" priority="9" dxfId="87" stopIfTrue="1">
      <formula>J$10&lt;&gt;""</formula>
    </cfRule>
    <cfRule type="expression" priority="10" dxfId="28" stopIfTrue="1">
      <formula>J$10=""</formula>
    </cfRule>
  </conditionalFormatting>
  <conditionalFormatting sqref="J2:AD4">
    <cfRule type="expression" priority="11" dxfId="120" stopIfTrue="1">
      <formula>J$10&lt;&gt;""</formula>
    </cfRule>
    <cfRule type="expression" priority="12" dxfId="28" stopIfTrue="1">
      <formula>J$10=""</formula>
    </cfRule>
  </conditionalFormatting>
  <conditionalFormatting sqref="B11:B99 D11:E99 I11:I99 F11:F99">
    <cfRule type="expression" priority="13" dxfId="15" stopIfTrue="1">
      <formula>RIGHT($B11,1)="0"</formula>
    </cfRule>
  </conditionalFormatting>
  <conditionalFormatting sqref="C24:C99">
    <cfRule type="expression" priority="16" dxfId="12" stopIfTrue="1">
      <formula>RIGHT($B24,1)="0"</formula>
    </cfRule>
    <cfRule type="expression" priority="17" dxfId="105" stopIfTrue="1">
      <formula>C24&lt;&gt;""</formula>
    </cfRule>
    <cfRule type="expression" priority="18" dxfId="0" stopIfTrue="1">
      <formula>$I24&lt;&gt;""</formula>
    </cfRule>
  </conditionalFormatting>
  <conditionalFormatting sqref="C9:H9">
    <cfRule type="expression" priority="19" dxfId="4" stopIfTrue="1">
      <formula>TRUE</formula>
    </cfRule>
  </conditionalFormatting>
  <conditionalFormatting sqref="B9">
    <cfRule type="expression" priority="20" dxfId="3" stopIfTrue="1">
      <formula>TRUE</formula>
    </cfRule>
  </conditionalFormatting>
  <conditionalFormatting sqref="B100:I100">
    <cfRule type="expression" priority="21" dxfId="3" stopIfTrue="1">
      <formula>RIGHT($B100,1)="0"</formula>
    </cfRule>
    <cfRule type="expression" priority="22" dxfId="105" stopIfTrue="1">
      <formula>B100&lt;&gt;""</formula>
    </cfRule>
    <cfRule type="expression" priority="23" dxfId="0" stopIfTrue="1">
      <formula>$I100&lt;&gt;""</formula>
    </cfRule>
  </conditionalFormatting>
  <conditionalFormatting sqref="T11:AD100 J29:S100">
    <cfRule type="expression" priority="24" dxfId="15" stopIfTrue="1">
      <formula>AND(RIGHT($B11,1)="0",J$10&lt;&gt;"")</formula>
    </cfRule>
    <cfRule type="expression" priority="25" dxfId="277" stopIfTrue="1">
      <formula>AND($I11&lt;&gt;"",J$10&lt;&gt;"")</formula>
    </cfRule>
    <cfRule type="expression" priority="26" dxfId="28" stopIfTrue="1">
      <formula>OR($I11="",J$10="")</formula>
    </cfRule>
  </conditionalFormatting>
  <conditionalFormatting sqref="F99:H121 G23:G98">
    <cfRule type="expression" priority="14" dxfId="105" stopIfTrue="1">
      <formula>F23&lt;&gt;""</formula>
    </cfRule>
  </conditionalFormatting>
  <conditionalFormatting sqref="B11:B99 D11:F99 G14:G99">
    <cfRule type="expression" priority="15" dxfId="105" stopIfTrue="1">
      <formula>$F11&lt;&gt;""</formula>
    </cfRule>
  </conditionalFormatting>
  <conditionalFormatting sqref="C11:C12">
    <cfRule type="expression" priority="3" dxfId="284" stopIfTrue="1">
      <formula>C11&lt;&gt;""</formula>
    </cfRule>
  </conditionalFormatting>
  <conditionalFormatting sqref="B10:F10 G10:H10">
    <cfRule type="expression" priority="2" dxfId="103" stopIfTrue="1">
      <formula>TRUE</formula>
    </cfRule>
  </conditionalFormatting>
  <conditionalFormatting sqref="G11:H12">
    <cfRule type="expression" priority="1" dxfId="283" stopIfTrue="1">
      <formula>AND($F11&lt;&gt;"",G$11&lt;&gt;"")</formula>
    </cfRule>
  </conditionalFormatting>
  <printOptions/>
  <pageMargins left="0.3937007874015748" right="0" top="0.5905511811023623" bottom="0.984251968503937" header="0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M201"/>
  <sheetViews>
    <sheetView showGridLines="0" showRowColHeaders="0" zoomScalePageLayoutView="0" workbookViewId="0" topLeftCell="A1">
      <selection activeCell="D3" sqref="D3"/>
    </sheetView>
  </sheetViews>
  <sheetFormatPr defaultColWidth="9.140625" defaultRowHeight="12.75"/>
  <cols>
    <col min="1" max="1" width="1.421875" style="27" customWidth="1"/>
    <col min="2" max="2" width="8.57421875" style="30" hidden="1" customWidth="1"/>
    <col min="3" max="3" width="43.8515625" style="30" customWidth="1"/>
    <col min="4" max="4" width="11.421875" style="30" customWidth="1"/>
    <col min="5" max="5" width="11.421875" style="30" hidden="1" customWidth="1"/>
    <col min="6" max="6" width="12.57421875" style="30" hidden="1" customWidth="1"/>
    <col min="7" max="7" width="9.57421875" style="27" customWidth="1"/>
    <col min="8" max="13" width="7.140625" style="27" customWidth="1"/>
    <col min="14" max="16384" width="9.140625" style="27" customWidth="1"/>
  </cols>
  <sheetData>
    <row r="1" spans="1:11" s="4" customFormat="1" ht="7.5" customHeight="1">
      <c r="A1" s="1"/>
      <c r="B1" s="1"/>
      <c r="C1" s="1"/>
      <c r="D1" s="2"/>
      <c r="E1" s="3"/>
      <c r="F1" s="3"/>
      <c r="G1" s="3"/>
      <c r="H1" s="3"/>
      <c r="I1" s="3"/>
      <c r="J1" s="3"/>
      <c r="K1" s="3"/>
    </row>
    <row r="2" spans="1:13" s="4" customFormat="1" ht="13.5" customHeight="1">
      <c r="A2" s="5"/>
      <c r="B2" s="202"/>
      <c r="C2" s="202"/>
      <c r="D2" s="213"/>
      <c r="E2" s="213"/>
      <c r="F2" s="213"/>
      <c r="G2" s="213"/>
      <c r="H2" s="213"/>
      <c r="I2" s="5"/>
      <c r="J2" s="5"/>
      <c r="K2" s="5"/>
      <c r="L2" s="5"/>
      <c r="M2" s="5"/>
    </row>
    <row r="3" spans="1:13" s="4" customFormat="1" ht="13.5" customHeight="1">
      <c r="A3" s="5"/>
      <c r="B3" s="202"/>
      <c r="C3" s="202"/>
      <c r="D3" s="213"/>
      <c r="E3" s="213"/>
      <c r="F3" s="213"/>
      <c r="G3" s="213"/>
      <c r="H3" s="213"/>
      <c r="I3" s="5"/>
      <c r="J3" s="5"/>
      <c r="K3" s="5"/>
      <c r="L3" s="5"/>
      <c r="M3" s="5"/>
    </row>
    <row r="4" spans="1:13" s="4" customFormat="1" ht="12.75" customHeight="1">
      <c r="A4" s="5"/>
      <c r="B4" s="202"/>
      <c r="C4" s="202"/>
      <c r="D4" s="213"/>
      <c r="E4" s="213"/>
      <c r="F4" s="213"/>
      <c r="G4" s="213"/>
      <c r="H4" s="213"/>
      <c r="I4" s="5"/>
      <c r="J4" s="5"/>
      <c r="K4" s="5"/>
      <c r="L4" s="5"/>
      <c r="M4" s="5"/>
    </row>
    <row r="5" s="6" customFormat="1" ht="4.5" customHeight="1"/>
    <row r="6" spans="2:13" s="6" customFormat="1" ht="3.7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2:13" s="6" customFormat="1" ht="10.5" customHeight="1">
      <c r="B7" s="32"/>
      <c r="C7" s="71" t="str">
        <f>CONCATENATE("Price List applicable for ",Data!A9,". Effective from ",Data!A11,". ")</f>
        <v>Price List applicable for Russian Federation. Effective from March 1st 2011. </v>
      </c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2:13" s="6" customFormat="1" ht="10.5" customHeight="1">
      <c r="B8" s="32"/>
      <c r="C8" s="67" t="str">
        <f>CONCATENATE(Data!A5,". ",Data!A7)</f>
        <v>Kaspersky Lab. 10 Geroev Panfilovtsev St. Moscow, 125363. sales@kaspersky.com</v>
      </c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2.75">
      <c r="A9" s="34"/>
      <c r="B9" s="270" t="s">
        <v>601</v>
      </c>
      <c r="C9" s="271"/>
      <c r="D9" s="271"/>
      <c r="E9" s="271"/>
      <c r="F9" s="271"/>
      <c r="G9" s="271"/>
      <c r="H9" s="294" t="s">
        <v>727</v>
      </c>
      <c r="I9" s="6"/>
      <c r="J9" s="74"/>
      <c r="K9" s="74"/>
      <c r="L9" s="74"/>
      <c r="M9" s="74"/>
    </row>
    <row r="10" spans="1:13" ht="12.75">
      <c r="A10" s="34"/>
      <c r="B10" s="274" t="s">
        <v>591</v>
      </c>
      <c r="C10" s="274" t="s">
        <v>592</v>
      </c>
      <c r="D10" s="275" t="s">
        <v>595</v>
      </c>
      <c r="E10" s="276" t="s">
        <v>728</v>
      </c>
      <c r="F10" s="275" t="s">
        <v>594</v>
      </c>
      <c r="G10" s="274" t="s">
        <v>729</v>
      </c>
      <c r="H10" s="280" t="s">
        <v>602</v>
      </c>
      <c r="I10" s="6"/>
      <c r="J10" s="74"/>
      <c r="K10" s="74"/>
      <c r="L10" s="74"/>
      <c r="M10" s="74"/>
    </row>
    <row r="11" spans="2:13" ht="12.75">
      <c r="B11" s="28">
        <v>8049</v>
      </c>
      <c r="C11" s="264" t="s">
        <v>475</v>
      </c>
      <c r="D11" s="264" t="s">
        <v>476</v>
      </c>
      <c r="E11" s="264" t="s">
        <v>602</v>
      </c>
      <c r="F11" s="264" t="s">
        <v>602</v>
      </c>
      <c r="G11" s="264" t="s">
        <v>474</v>
      </c>
      <c r="H11" s="28">
        <v>118</v>
      </c>
      <c r="I11" s="6"/>
      <c r="J11" s="28"/>
      <c r="K11" s="28"/>
      <c r="L11" s="28"/>
      <c r="M11" s="28"/>
    </row>
    <row r="12" spans="2:13" ht="12.75">
      <c r="B12" s="269">
        <v>8051</v>
      </c>
      <c r="C12" s="264" t="s">
        <v>479</v>
      </c>
      <c r="D12" s="264" t="s">
        <v>471</v>
      </c>
      <c r="E12" s="264" t="s">
        <v>602</v>
      </c>
      <c r="F12" s="264" t="s">
        <v>602</v>
      </c>
      <c r="G12" s="264" t="s">
        <v>478</v>
      </c>
      <c r="H12" s="269">
        <v>40</v>
      </c>
      <c r="I12" s="6"/>
      <c r="J12" s="28"/>
      <c r="K12" s="28"/>
      <c r="L12" s="28"/>
      <c r="M12" s="28"/>
    </row>
    <row r="13" spans="2:13" ht="12.75">
      <c r="B13" s="269">
        <v>8061</v>
      </c>
      <c r="C13" s="264" t="s">
        <v>1059</v>
      </c>
      <c r="D13" s="264" t="s">
        <v>471</v>
      </c>
      <c r="E13" s="264" t="s">
        <v>602</v>
      </c>
      <c r="F13" s="264" t="s">
        <v>602</v>
      </c>
      <c r="G13" s="264" t="s">
        <v>1055</v>
      </c>
      <c r="H13" s="269">
        <v>499.99</v>
      </c>
      <c r="I13" s="28"/>
      <c r="J13" s="28"/>
      <c r="K13" s="28"/>
      <c r="L13" s="28"/>
      <c r="M13" s="28"/>
    </row>
    <row r="14" spans="2:13" ht="12.75">
      <c r="B14" s="269">
        <v>8062</v>
      </c>
      <c r="C14" s="264" t="s">
        <v>1060</v>
      </c>
      <c r="D14" s="264" t="s">
        <v>471</v>
      </c>
      <c r="E14" s="264" t="s">
        <v>602</v>
      </c>
      <c r="F14" s="264" t="s">
        <v>602</v>
      </c>
      <c r="G14" s="264" t="s">
        <v>1056</v>
      </c>
      <c r="H14" s="269">
        <v>999.99</v>
      </c>
      <c r="I14" s="28"/>
      <c r="J14" s="28"/>
      <c r="K14" s="28"/>
      <c r="L14" s="28"/>
      <c r="M14" s="28"/>
    </row>
    <row r="15" spans="2:13" ht="12.75">
      <c r="B15" s="269">
        <v>8063</v>
      </c>
      <c r="C15" s="264" t="s">
        <v>1062</v>
      </c>
      <c r="D15" s="264" t="s">
        <v>471</v>
      </c>
      <c r="E15" s="264" t="s">
        <v>602</v>
      </c>
      <c r="F15" s="264" t="s">
        <v>602</v>
      </c>
      <c r="G15" s="264" t="s">
        <v>1057</v>
      </c>
      <c r="H15" s="269">
        <v>1499.99</v>
      </c>
      <c r="I15" s="28"/>
      <c r="J15" s="28"/>
      <c r="K15" s="28"/>
      <c r="L15" s="28"/>
      <c r="M15" s="28"/>
    </row>
    <row r="16" spans="2:13" ht="12.75">
      <c r="B16" s="269">
        <v>8065</v>
      </c>
      <c r="C16" s="265" t="s">
        <v>1061</v>
      </c>
      <c r="D16" s="265" t="s">
        <v>471</v>
      </c>
      <c r="E16" s="265" t="s">
        <v>602</v>
      </c>
      <c r="F16" s="265" t="s">
        <v>602</v>
      </c>
      <c r="G16" s="265" t="s">
        <v>1058</v>
      </c>
      <c r="H16" s="269">
        <v>1999.99</v>
      </c>
      <c r="I16" s="28"/>
      <c r="J16" s="28"/>
      <c r="K16" s="28"/>
      <c r="L16" s="28"/>
      <c r="M16" s="28"/>
    </row>
    <row r="17" spans="2:13" ht="12.75">
      <c r="B17" s="6"/>
      <c r="C17" s="6"/>
      <c r="D17" s="6"/>
      <c r="E17" s="6"/>
      <c r="F17" s="6"/>
      <c r="G17" s="6"/>
      <c r="H17" s="6"/>
      <c r="I17" s="28"/>
      <c r="J17" s="28"/>
      <c r="K17" s="28"/>
      <c r="L17" s="28"/>
      <c r="M17" s="28"/>
    </row>
    <row r="18" spans="2:13" ht="12.75">
      <c r="B18" s="6"/>
      <c r="C18" s="6"/>
      <c r="D18" s="6"/>
      <c r="E18" s="6"/>
      <c r="F18" s="6"/>
      <c r="G18" s="6"/>
      <c r="H18" s="6"/>
      <c r="I18" s="28"/>
      <c r="J18" s="28"/>
      <c r="K18" s="28"/>
      <c r="L18" s="28"/>
      <c r="M18" s="28"/>
    </row>
    <row r="19" spans="2:13" ht="12.75">
      <c r="B19" s="6"/>
      <c r="C19" s="6"/>
      <c r="D19" s="6"/>
      <c r="E19" s="6"/>
      <c r="F19" s="6"/>
      <c r="G19" s="6"/>
      <c r="H19" s="6"/>
      <c r="I19" s="28"/>
      <c r="J19" s="28"/>
      <c r="K19" s="28"/>
      <c r="L19" s="28"/>
      <c r="M19" s="28"/>
    </row>
    <row r="20" spans="2:13" ht="12.75">
      <c r="B20" s="6"/>
      <c r="C20" s="6"/>
      <c r="D20" s="6"/>
      <c r="E20" s="6"/>
      <c r="F20" s="6"/>
      <c r="G20" s="6"/>
      <c r="H20" s="6"/>
      <c r="I20" s="28"/>
      <c r="J20" s="28"/>
      <c r="K20" s="28"/>
      <c r="L20" s="28"/>
      <c r="M20" s="28"/>
    </row>
    <row r="21" spans="2:13" ht="12.75">
      <c r="B21" s="6"/>
      <c r="C21" s="6"/>
      <c r="D21" s="6"/>
      <c r="E21" s="6"/>
      <c r="F21" s="6"/>
      <c r="G21" s="6"/>
      <c r="H21" s="6"/>
      <c r="I21" s="28"/>
      <c r="J21" s="28"/>
      <c r="K21" s="28"/>
      <c r="L21" s="28"/>
      <c r="M21" s="28"/>
    </row>
    <row r="22" spans="2:13" ht="12.75">
      <c r="B22" s="6"/>
      <c r="C22" s="6"/>
      <c r="D22" s="6"/>
      <c r="E22" s="6"/>
      <c r="F22" s="6"/>
      <c r="G22" s="6"/>
      <c r="H22" s="6"/>
      <c r="I22" s="28"/>
      <c r="J22" s="28"/>
      <c r="K22" s="28"/>
      <c r="L22" s="28"/>
      <c r="M22" s="28"/>
    </row>
    <row r="23" spans="2:13" ht="12.75">
      <c r="B23" s="6"/>
      <c r="C23" s="6"/>
      <c r="D23" s="6"/>
      <c r="E23" s="6"/>
      <c r="F23" s="6"/>
      <c r="G23" s="6"/>
      <c r="H23" s="6"/>
      <c r="I23" s="28"/>
      <c r="J23" s="28"/>
      <c r="K23" s="28"/>
      <c r="L23" s="28"/>
      <c r="M23" s="28"/>
    </row>
    <row r="24" spans="2:13" ht="12.75">
      <c r="B24" s="6"/>
      <c r="C24" s="6"/>
      <c r="D24" s="6"/>
      <c r="E24" s="6"/>
      <c r="F24" s="6"/>
      <c r="G24" s="6"/>
      <c r="H24" s="6"/>
      <c r="I24" s="28"/>
      <c r="J24" s="28"/>
      <c r="K24" s="28"/>
      <c r="L24" s="28"/>
      <c r="M24" s="28"/>
    </row>
    <row r="25" spans="2:13" ht="12.75">
      <c r="B25" s="6"/>
      <c r="C25" s="6"/>
      <c r="D25" s="6"/>
      <c r="E25" s="6"/>
      <c r="F25" s="6"/>
      <c r="G25" s="6"/>
      <c r="H25" s="6"/>
      <c r="I25" s="28"/>
      <c r="J25" s="28"/>
      <c r="K25" s="28"/>
      <c r="L25" s="28"/>
      <c r="M25" s="28"/>
    </row>
    <row r="26" spans="2:13" ht="12.75">
      <c r="B26" s="6"/>
      <c r="C26" s="6"/>
      <c r="D26" s="6"/>
      <c r="E26" s="6"/>
      <c r="F26" s="6"/>
      <c r="G26" s="6"/>
      <c r="H26" s="6"/>
      <c r="I26" s="28"/>
      <c r="J26" s="28"/>
      <c r="K26" s="28"/>
      <c r="L26" s="28"/>
      <c r="M26" s="28"/>
    </row>
    <row r="27" spans="2:13" ht="12.75">
      <c r="B27" s="6"/>
      <c r="C27" s="6"/>
      <c r="D27" s="6"/>
      <c r="E27" s="6"/>
      <c r="F27" s="6"/>
      <c r="G27" s="6"/>
      <c r="H27" s="6"/>
      <c r="I27" s="28"/>
      <c r="J27" s="28"/>
      <c r="K27" s="28"/>
      <c r="L27" s="28"/>
      <c r="M27" s="28"/>
    </row>
    <row r="28" spans="2:13" ht="12.75">
      <c r="B28" s="6"/>
      <c r="C28" s="6"/>
      <c r="D28" s="6"/>
      <c r="E28" s="6"/>
      <c r="F28" s="6"/>
      <c r="G28" s="6"/>
      <c r="H28" s="6"/>
      <c r="I28" s="28"/>
      <c r="J28" s="28"/>
      <c r="K28" s="28"/>
      <c r="L28" s="28"/>
      <c r="M28" s="28"/>
    </row>
    <row r="29" spans="2:13" ht="12.75">
      <c r="B29" s="6"/>
      <c r="C29" s="6"/>
      <c r="D29" s="6"/>
      <c r="E29" s="6"/>
      <c r="F29" s="6"/>
      <c r="G29" s="6"/>
      <c r="H29" s="6"/>
      <c r="I29" s="28"/>
      <c r="J29" s="28"/>
      <c r="K29" s="28"/>
      <c r="L29" s="28"/>
      <c r="M29" s="28"/>
    </row>
    <row r="30" spans="2:13" ht="12.75">
      <c r="B30" s="6"/>
      <c r="C30" s="6"/>
      <c r="D30" s="6"/>
      <c r="E30" s="6"/>
      <c r="F30" s="6"/>
      <c r="G30" s="6"/>
      <c r="H30" s="6"/>
      <c r="I30" s="28"/>
      <c r="J30" s="28"/>
      <c r="K30" s="28"/>
      <c r="L30" s="28"/>
      <c r="M30" s="28"/>
    </row>
    <row r="31" spans="2:13" ht="12.75">
      <c r="B31" s="6"/>
      <c r="C31" s="6"/>
      <c r="D31" s="6"/>
      <c r="E31" s="6"/>
      <c r="F31" s="6"/>
      <c r="G31" s="6"/>
      <c r="H31" s="6"/>
      <c r="I31" s="28"/>
      <c r="J31" s="28"/>
      <c r="K31" s="28"/>
      <c r="L31" s="28"/>
      <c r="M31" s="28"/>
    </row>
    <row r="32" spans="2:13" ht="12.75">
      <c r="B32" s="6"/>
      <c r="C32" s="6"/>
      <c r="D32" s="6"/>
      <c r="E32" s="6"/>
      <c r="F32" s="6"/>
      <c r="G32" s="6"/>
      <c r="H32" s="6"/>
      <c r="I32" s="28"/>
      <c r="J32" s="28"/>
      <c r="K32" s="28"/>
      <c r="L32" s="28"/>
      <c r="M32" s="28"/>
    </row>
    <row r="33" spans="2:13" ht="12.75">
      <c r="B33" s="6"/>
      <c r="C33" s="6"/>
      <c r="D33" s="6"/>
      <c r="E33" s="6"/>
      <c r="F33" s="6"/>
      <c r="G33" s="6"/>
      <c r="H33" s="6"/>
      <c r="I33" s="28"/>
      <c r="J33" s="28"/>
      <c r="K33" s="28"/>
      <c r="L33" s="28"/>
      <c r="M33" s="28"/>
    </row>
    <row r="34" spans="2:13" ht="12.75">
      <c r="B34" s="6"/>
      <c r="C34" s="6"/>
      <c r="D34" s="6"/>
      <c r="E34" s="6"/>
      <c r="F34" s="6"/>
      <c r="G34" s="6"/>
      <c r="H34" s="6"/>
      <c r="I34" s="28"/>
      <c r="J34" s="28"/>
      <c r="K34" s="28"/>
      <c r="L34" s="28"/>
      <c r="M34" s="28"/>
    </row>
    <row r="35" spans="2:13" ht="12.75">
      <c r="B35" s="6"/>
      <c r="C35" s="6"/>
      <c r="D35" s="6"/>
      <c r="E35" s="6"/>
      <c r="F35" s="6"/>
      <c r="G35" s="6"/>
      <c r="H35" s="6"/>
      <c r="I35" s="28"/>
      <c r="J35" s="28"/>
      <c r="K35" s="28"/>
      <c r="L35" s="28"/>
      <c r="M35" s="28"/>
    </row>
    <row r="36" spans="2:13" ht="12.75">
      <c r="B36" s="6"/>
      <c r="C36" s="6"/>
      <c r="D36" s="6"/>
      <c r="E36" s="6"/>
      <c r="F36" s="6"/>
      <c r="G36" s="6"/>
      <c r="H36" s="6"/>
      <c r="I36" s="28"/>
      <c r="J36" s="28"/>
      <c r="K36" s="28"/>
      <c r="L36" s="28"/>
      <c r="M36" s="28"/>
    </row>
    <row r="37" spans="2:13" ht="12.75">
      <c r="B37" s="6"/>
      <c r="C37" s="6"/>
      <c r="D37" s="6"/>
      <c r="E37" s="6"/>
      <c r="F37" s="6"/>
      <c r="G37" s="6"/>
      <c r="H37" s="6"/>
      <c r="I37" s="28"/>
      <c r="J37" s="28"/>
      <c r="K37" s="28"/>
      <c r="L37" s="28"/>
      <c r="M37" s="28"/>
    </row>
    <row r="38" spans="2:13" ht="12.75">
      <c r="B38" s="6"/>
      <c r="C38" s="6"/>
      <c r="D38" s="6"/>
      <c r="E38" s="6"/>
      <c r="F38" s="6"/>
      <c r="G38" s="6"/>
      <c r="H38" s="6"/>
      <c r="I38" s="28"/>
      <c r="J38" s="28"/>
      <c r="K38" s="28"/>
      <c r="L38" s="28"/>
      <c r="M38" s="28"/>
    </row>
    <row r="39" spans="2:13" ht="12.75">
      <c r="B39" s="6"/>
      <c r="C39" s="6"/>
      <c r="D39" s="6"/>
      <c r="E39" s="6"/>
      <c r="F39" s="6"/>
      <c r="G39" s="6"/>
      <c r="H39" s="6"/>
      <c r="I39" s="28"/>
      <c r="J39" s="28"/>
      <c r="K39" s="28"/>
      <c r="L39" s="28"/>
      <c r="M39" s="28"/>
    </row>
    <row r="40" spans="2:13" ht="12.75">
      <c r="B40" s="6"/>
      <c r="C40" s="6"/>
      <c r="D40" s="6"/>
      <c r="E40" s="6"/>
      <c r="F40" s="6"/>
      <c r="G40" s="6"/>
      <c r="H40" s="6"/>
      <c r="I40" s="28"/>
      <c r="J40" s="28"/>
      <c r="K40" s="28"/>
      <c r="L40" s="28"/>
      <c r="M40" s="28"/>
    </row>
    <row r="41" spans="2:13" ht="12.75">
      <c r="B41" s="34"/>
      <c r="C41" s="34"/>
      <c r="D41" s="34"/>
      <c r="E41" s="34"/>
      <c r="F41" s="34"/>
      <c r="G41" s="34"/>
      <c r="H41" s="28"/>
      <c r="I41" s="28"/>
      <c r="J41" s="28"/>
      <c r="K41" s="28"/>
      <c r="L41" s="28"/>
      <c r="M41" s="28"/>
    </row>
    <row r="42" spans="2:13" ht="12.75">
      <c r="B42" s="34"/>
      <c r="C42" s="34"/>
      <c r="D42" s="34"/>
      <c r="E42" s="34"/>
      <c r="F42" s="34"/>
      <c r="G42" s="34"/>
      <c r="H42" s="28"/>
      <c r="I42" s="28"/>
      <c r="J42" s="28"/>
      <c r="K42" s="28"/>
      <c r="L42" s="28"/>
      <c r="M42" s="28"/>
    </row>
    <row r="43" spans="2:13" ht="12.75">
      <c r="B43" s="34"/>
      <c r="C43" s="34"/>
      <c r="D43" s="34"/>
      <c r="E43" s="34"/>
      <c r="F43" s="34"/>
      <c r="G43" s="34"/>
      <c r="H43" s="28"/>
      <c r="I43" s="28"/>
      <c r="J43" s="28"/>
      <c r="K43" s="28"/>
      <c r="L43" s="28"/>
      <c r="M43" s="28"/>
    </row>
    <row r="44" spans="2:13" ht="12.75">
      <c r="B44" s="34"/>
      <c r="C44" s="34"/>
      <c r="D44" s="34"/>
      <c r="E44" s="34"/>
      <c r="F44" s="34"/>
      <c r="G44" s="34"/>
      <c r="H44" s="28"/>
      <c r="I44" s="28"/>
      <c r="J44" s="28"/>
      <c r="K44" s="28"/>
      <c r="L44" s="28"/>
      <c r="M44" s="28"/>
    </row>
    <row r="45" spans="2:13" ht="12.75">
      <c r="B45" s="34"/>
      <c r="C45" s="34"/>
      <c r="D45" s="34"/>
      <c r="E45" s="34"/>
      <c r="F45" s="34"/>
      <c r="G45" s="34"/>
      <c r="H45" s="28"/>
      <c r="I45" s="28"/>
      <c r="J45" s="28"/>
      <c r="K45" s="28"/>
      <c r="L45" s="28"/>
      <c r="M45" s="28"/>
    </row>
    <row r="46" spans="2:13" ht="12.75">
      <c r="B46" s="34"/>
      <c r="C46" s="34"/>
      <c r="D46" s="34"/>
      <c r="E46" s="34"/>
      <c r="F46" s="34"/>
      <c r="G46" s="34"/>
      <c r="H46" s="28"/>
      <c r="I46" s="28"/>
      <c r="J46" s="28"/>
      <c r="K46" s="28"/>
      <c r="L46" s="28"/>
      <c r="M46" s="28"/>
    </row>
    <row r="47" spans="2:13" ht="12.75">
      <c r="B47" s="34"/>
      <c r="C47" s="34"/>
      <c r="D47" s="34"/>
      <c r="E47" s="34"/>
      <c r="F47" s="34"/>
      <c r="G47" s="34"/>
      <c r="H47" s="28"/>
      <c r="I47" s="28"/>
      <c r="J47" s="28"/>
      <c r="K47" s="28"/>
      <c r="L47" s="28"/>
      <c r="M47" s="28"/>
    </row>
    <row r="48" spans="2:13" ht="12.75">
      <c r="B48" s="34"/>
      <c r="C48" s="34"/>
      <c r="D48" s="34"/>
      <c r="E48" s="34"/>
      <c r="F48" s="34"/>
      <c r="G48" s="34"/>
      <c r="H48" s="28"/>
      <c r="I48" s="28"/>
      <c r="J48" s="28"/>
      <c r="K48" s="28"/>
      <c r="L48" s="28"/>
      <c r="M48" s="28"/>
    </row>
    <row r="49" spans="2:13" ht="12.75">
      <c r="B49" s="34"/>
      <c r="C49" s="34"/>
      <c r="D49" s="34"/>
      <c r="E49" s="34"/>
      <c r="F49" s="34"/>
      <c r="G49" s="34"/>
      <c r="H49" s="28"/>
      <c r="I49" s="28"/>
      <c r="J49" s="28"/>
      <c r="K49" s="28"/>
      <c r="L49" s="28"/>
      <c r="M49" s="28"/>
    </row>
    <row r="50" spans="2:13" ht="12.75">
      <c r="B50" s="34"/>
      <c r="C50" s="34"/>
      <c r="D50" s="34"/>
      <c r="E50" s="34"/>
      <c r="F50" s="34"/>
      <c r="G50" s="34"/>
      <c r="H50" s="28"/>
      <c r="I50" s="28"/>
      <c r="J50" s="28"/>
      <c r="K50" s="28"/>
      <c r="L50" s="28"/>
      <c r="M50" s="28"/>
    </row>
    <row r="51" spans="2:13" ht="12.75">
      <c r="B51" s="34"/>
      <c r="C51" s="34"/>
      <c r="D51" s="34"/>
      <c r="E51" s="34"/>
      <c r="F51" s="34"/>
      <c r="G51" s="34"/>
      <c r="H51" s="28"/>
      <c r="I51" s="28"/>
      <c r="J51" s="28"/>
      <c r="K51" s="28"/>
      <c r="L51" s="28"/>
      <c r="M51" s="28"/>
    </row>
    <row r="52" spans="2:13" ht="12.75">
      <c r="B52" s="34"/>
      <c r="C52" s="34"/>
      <c r="D52" s="34"/>
      <c r="E52" s="34"/>
      <c r="F52" s="34"/>
      <c r="G52" s="34"/>
      <c r="H52" s="28"/>
      <c r="I52" s="28"/>
      <c r="J52" s="28"/>
      <c r="K52" s="28"/>
      <c r="L52" s="28"/>
      <c r="M52" s="28"/>
    </row>
    <row r="53" spans="2:13" ht="12.75">
      <c r="B53" s="34"/>
      <c r="C53" s="34"/>
      <c r="D53" s="34"/>
      <c r="E53" s="34"/>
      <c r="F53" s="34"/>
      <c r="G53" s="34"/>
      <c r="H53" s="28"/>
      <c r="I53" s="28"/>
      <c r="J53" s="28"/>
      <c r="K53" s="28"/>
      <c r="L53" s="28"/>
      <c r="M53" s="28"/>
    </row>
    <row r="54" spans="2:13" ht="12.75">
      <c r="B54" s="34"/>
      <c r="C54" s="34"/>
      <c r="D54" s="34"/>
      <c r="E54" s="34"/>
      <c r="F54" s="34"/>
      <c r="G54" s="34"/>
      <c r="H54" s="28"/>
      <c r="I54" s="28"/>
      <c r="J54" s="28"/>
      <c r="K54" s="28"/>
      <c r="L54" s="28"/>
      <c r="M54" s="28"/>
    </row>
    <row r="55" spans="2:13" ht="12.75">
      <c r="B55" s="34"/>
      <c r="C55" s="34"/>
      <c r="D55" s="34"/>
      <c r="E55" s="34"/>
      <c r="F55" s="34"/>
      <c r="G55" s="34"/>
      <c r="H55" s="28"/>
      <c r="I55" s="28"/>
      <c r="J55" s="28"/>
      <c r="K55" s="28"/>
      <c r="L55" s="28"/>
      <c r="M55" s="28"/>
    </row>
    <row r="56" spans="2:13" ht="12.75">
      <c r="B56" s="34"/>
      <c r="C56" s="34"/>
      <c r="D56" s="34"/>
      <c r="E56" s="34"/>
      <c r="F56" s="34"/>
      <c r="G56" s="34"/>
      <c r="H56" s="28"/>
      <c r="I56" s="28"/>
      <c r="J56" s="28"/>
      <c r="K56" s="28"/>
      <c r="L56" s="28"/>
      <c r="M56" s="28"/>
    </row>
    <row r="57" spans="2:13" ht="12.75">
      <c r="B57" s="34"/>
      <c r="C57" s="34"/>
      <c r="D57" s="34"/>
      <c r="E57" s="34"/>
      <c r="F57" s="34"/>
      <c r="G57" s="34"/>
      <c r="H57" s="28"/>
      <c r="I57" s="28"/>
      <c r="J57" s="28"/>
      <c r="K57" s="28"/>
      <c r="L57" s="28"/>
      <c r="M57" s="28"/>
    </row>
    <row r="58" spans="2:13" ht="12.75">
      <c r="B58" s="34"/>
      <c r="C58" s="34"/>
      <c r="D58" s="34"/>
      <c r="E58" s="34"/>
      <c r="F58" s="34"/>
      <c r="G58" s="34"/>
      <c r="H58" s="28"/>
      <c r="I58" s="28"/>
      <c r="J58" s="28"/>
      <c r="K58" s="28"/>
      <c r="L58" s="28"/>
      <c r="M58" s="28"/>
    </row>
    <row r="59" spans="2:13" ht="12.75">
      <c r="B59" s="34"/>
      <c r="C59" s="34"/>
      <c r="D59" s="34"/>
      <c r="E59" s="34"/>
      <c r="F59" s="34"/>
      <c r="G59" s="34"/>
      <c r="H59" s="28"/>
      <c r="I59" s="28"/>
      <c r="J59" s="28"/>
      <c r="K59" s="28"/>
      <c r="L59" s="28"/>
      <c r="M59" s="28"/>
    </row>
    <row r="60" spans="2:13" ht="12.75">
      <c r="B60" s="34"/>
      <c r="C60" s="34"/>
      <c r="D60" s="34"/>
      <c r="E60" s="34"/>
      <c r="F60" s="34"/>
      <c r="G60" s="34"/>
      <c r="H60" s="28"/>
      <c r="I60" s="28"/>
      <c r="J60" s="28"/>
      <c r="K60" s="28"/>
      <c r="L60" s="28"/>
      <c r="M60" s="28"/>
    </row>
    <row r="61" spans="2:13" ht="12.75">
      <c r="B61" s="34"/>
      <c r="C61" s="34"/>
      <c r="D61" s="34"/>
      <c r="E61" s="34"/>
      <c r="F61" s="34"/>
      <c r="G61" s="34"/>
      <c r="H61" s="28"/>
      <c r="I61" s="28"/>
      <c r="J61" s="28"/>
      <c r="K61" s="28"/>
      <c r="L61" s="28"/>
      <c r="M61" s="28"/>
    </row>
    <row r="62" spans="2:13" ht="12.75">
      <c r="B62" s="34"/>
      <c r="C62" s="34"/>
      <c r="D62" s="34"/>
      <c r="E62" s="34"/>
      <c r="F62" s="34"/>
      <c r="G62" s="34"/>
      <c r="H62" s="28"/>
      <c r="I62" s="28"/>
      <c r="J62" s="28"/>
      <c r="K62" s="28"/>
      <c r="L62" s="28"/>
      <c r="M62" s="28"/>
    </row>
    <row r="63" spans="2:13" ht="12.75">
      <c r="B63" s="34"/>
      <c r="C63" s="34"/>
      <c r="D63" s="34"/>
      <c r="E63" s="34"/>
      <c r="F63" s="34"/>
      <c r="G63" s="34"/>
      <c r="H63" s="28"/>
      <c r="I63" s="28"/>
      <c r="J63" s="28"/>
      <c r="K63" s="28"/>
      <c r="L63" s="28"/>
      <c r="M63" s="28"/>
    </row>
    <row r="64" spans="2:13" ht="12.75">
      <c r="B64" s="34"/>
      <c r="C64" s="34"/>
      <c r="D64" s="34"/>
      <c r="E64" s="34"/>
      <c r="F64" s="34"/>
      <c r="G64" s="34"/>
      <c r="H64" s="28"/>
      <c r="I64" s="28"/>
      <c r="J64" s="28"/>
      <c r="K64" s="28"/>
      <c r="L64" s="28"/>
      <c r="M64" s="28"/>
    </row>
    <row r="65" spans="2:13" ht="12.75">
      <c r="B65" s="34"/>
      <c r="C65" s="34"/>
      <c r="D65" s="34"/>
      <c r="E65" s="34"/>
      <c r="F65" s="34"/>
      <c r="G65" s="34"/>
      <c r="H65" s="28"/>
      <c r="I65" s="28"/>
      <c r="J65" s="28"/>
      <c r="K65" s="28"/>
      <c r="L65" s="28"/>
      <c r="M65" s="28"/>
    </row>
    <row r="66" spans="2:13" ht="12.75">
      <c r="B66" s="34"/>
      <c r="C66" s="34"/>
      <c r="D66" s="34"/>
      <c r="E66" s="34"/>
      <c r="F66" s="34"/>
      <c r="G66" s="34"/>
      <c r="H66" s="28"/>
      <c r="I66" s="28"/>
      <c r="J66" s="28"/>
      <c r="K66" s="28"/>
      <c r="L66" s="28"/>
      <c r="M66" s="28"/>
    </row>
    <row r="67" spans="2:13" ht="12.75">
      <c r="B67" s="34"/>
      <c r="C67" s="34"/>
      <c r="D67" s="34"/>
      <c r="E67" s="34"/>
      <c r="F67" s="34"/>
      <c r="G67" s="34"/>
      <c r="H67" s="28"/>
      <c r="I67" s="28"/>
      <c r="J67" s="28"/>
      <c r="K67" s="28"/>
      <c r="L67" s="28"/>
      <c r="M67" s="28"/>
    </row>
    <row r="68" spans="2:13" ht="12.75">
      <c r="B68" s="34"/>
      <c r="C68" s="34"/>
      <c r="D68" s="34"/>
      <c r="E68" s="34"/>
      <c r="F68" s="34"/>
      <c r="G68" s="34"/>
      <c r="H68" s="28"/>
      <c r="I68" s="28"/>
      <c r="J68" s="28"/>
      <c r="K68" s="28"/>
      <c r="L68" s="28"/>
      <c r="M68" s="28"/>
    </row>
    <row r="69" spans="2:13" ht="12.75">
      <c r="B69" s="34"/>
      <c r="C69" s="34"/>
      <c r="D69" s="34"/>
      <c r="E69" s="34"/>
      <c r="F69" s="34"/>
      <c r="G69" s="34"/>
      <c r="H69" s="28"/>
      <c r="I69" s="28"/>
      <c r="J69" s="28"/>
      <c r="K69" s="28"/>
      <c r="L69" s="28"/>
      <c r="M69" s="28"/>
    </row>
    <row r="70" spans="2:13" ht="12.75">
      <c r="B70" s="34"/>
      <c r="C70" s="34"/>
      <c r="D70" s="34"/>
      <c r="E70" s="34"/>
      <c r="F70" s="34"/>
      <c r="G70" s="34"/>
      <c r="H70" s="28"/>
      <c r="I70" s="28"/>
      <c r="J70" s="28"/>
      <c r="K70" s="28"/>
      <c r="L70" s="28"/>
      <c r="M70" s="28"/>
    </row>
    <row r="71" spans="2:13" ht="12.75">
      <c r="B71" s="34"/>
      <c r="C71" s="34"/>
      <c r="D71" s="34"/>
      <c r="E71" s="34"/>
      <c r="F71" s="34"/>
      <c r="G71" s="34"/>
      <c r="H71" s="28"/>
      <c r="I71" s="28"/>
      <c r="J71" s="28"/>
      <c r="K71" s="28"/>
      <c r="L71" s="28"/>
      <c r="M71" s="28"/>
    </row>
    <row r="72" spans="2:13" ht="12.75">
      <c r="B72" s="34"/>
      <c r="C72" s="34"/>
      <c r="D72" s="34"/>
      <c r="E72" s="34"/>
      <c r="F72" s="34"/>
      <c r="G72" s="34"/>
      <c r="H72" s="28"/>
      <c r="I72" s="28"/>
      <c r="J72" s="28"/>
      <c r="K72" s="28"/>
      <c r="L72" s="28"/>
      <c r="M72" s="28"/>
    </row>
    <row r="73" spans="2:13" ht="12.75">
      <c r="B73" s="34"/>
      <c r="C73" s="34"/>
      <c r="D73" s="34"/>
      <c r="E73" s="34"/>
      <c r="F73" s="34"/>
      <c r="G73" s="34"/>
      <c r="H73" s="28"/>
      <c r="I73" s="28"/>
      <c r="J73" s="28"/>
      <c r="K73" s="28"/>
      <c r="L73" s="28"/>
      <c r="M73" s="28"/>
    </row>
    <row r="74" spans="2:13" ht="12.75">
      <c r="B74" s="34"/>
      <c r="C74" s="34"/>
      <c r="D74" s="34"/>
      <c r="E74" s="34"/>
      <c r="F74" s="34"/>
      <c r="G74" s="34"/>
      <c r="H74" s="28"/>
      <c r="I74" s="28"/>
      <c r="J74" s="28"/>
      <c r="K74" s="28"/>
      <c r="L74" s="28"/>
      <c r="M74" s="28"/>
    </row>
    <row r="75" spans="2:13" ht="12.75">
      <c r="B75" s="34"/>
      <c r="C75" s="34"/>
      <c r="D75" s="34"/>
      <c r="E75" s="34"/>
      <c r="F75" s="34"/>
      <c r="G75" s="34"/>
      <c r="H75" s="28"/>
      <c r="I75" s="28"/>
      <c r="J75" s="28"/>
      <c r="K75" s="28"/>
      <c r="L75" s="28"/>
      <c r="M75" s="28"/>
    </row>
    <row r="76" spans="2:13" ht="12.75">
      <c r="B76" s="34"/>
      <c r="C76" s="34"/>
      <c r="D76" s="34"/>
      <c r="E76" s="34"/>
      <c r="F76" s="34"/>
      <c r="G76" s="34"/>
      <c r="H76" s="28"/>
      <c r="I76" s="28"/>
      <c r="J76" s="28"/>
      <c r="K76" s="28"/>
      <c r="L76" s="28"/>
      <c r="M76" s="28"/>
    </row>
    <row r="77" spans="2:13" ht="12.75">
      <c r="B77" s="34"/>
      <c r="C77" s="34"/>
      <c r="D77" s="34"/>
      <c r="E77" s="34"/>
      <c r="F77" s="34"/>
      <c r="G77" s="34"/>
      <c r="H77" s="28"/>
      <c r="I77" s="28"/>
      <c r="J77" s="28"/>
      <c r="K77" s="28"/>
      <c r="L77" s="28"/>
      <c r="M77" s="28"/>
    </row>
    <row r="78" spans="2:13" ht="12.75">
      <c r="B78" s="34"/>
      <c r="C78" s="34"/>
      <c r="D78" s="34"/>
      <c r="E78" s="34"/>
      <c r="F78" s="34"/>
      <c r="G78" s="34"/>
      <c r="H78" s="28"/>
      <c r="I78" s="28"/>
      <c r="J78" s="28"/>
      <c r="K78" s="28"/>
      <c r="L78" s="28"/>
      <c r="M78" s="28"/>
    </row>
    <row r="79" spans="2:13" ht="12.75">
      <c r="B79" s="34"/>
      <c r="C79" s="34"/>
      <c r="D79" s="34"/>
      <c r="E79" s="34"/>
      <c r="F79" s="34"/>
      <c r="G79" s="34"/>
      <c r="H79" s="28"/>
      <c r="I79" s="28"/>
      <c r="J79" s="28"/>
      <c r="K79" s="28"/>
      <c r="L79" s="28"/>
      <c r="M79" s="28"/>
    </row>
    <row r="80" spans="2:13" ht="12.75">
      <c r="B80" s="34"/>
      <c r="C80" s="34"/>
      <c r="D80" s="34"/>
      <c r="E80" s="34"/>
      <c r="F80" s="34"/>
      <c r="G80" s="34"/>
      <c r="H80" s="28"/>
      <c r="I80" s="28"/>
      <c r="J80" s="28"/>
      <c r="K80" s="28"/>
      <c r="L80" s="28"/>
      <c r="M80" s="28"/>
    </row>
    <row r="81" spans="2:13" ht="12.75">
      <c r="B81" s="34"/>
      <c r="C81" s="34"/>
      <c r="D81" s="34"/>
      <c r="E81" s="34"/>
      <c r="F81" s="34"/>
      <c r="G81" s="34"/>
      <c r="H81" s="28"/>
      <c r="I81" s="28"/>
      <c r="J81" s="28"/>
      <c r="K81" s="28"/>
      <c r="L81" s="28"/>
      <c r="M81" s="28"/>
    </row>
    <row r="82" spans="2:13" ht="12.75">
      <c r="B82" s="34"/>
      <c r="C82" s="34"/>
      <c r="D82" s="34"/>
      <c r="E82" s="34"/>
      <c r="F82" s="34"/>
      <c r="G82" s="34"/>
      <c r="H82" s="28"/>
      <c r="I82" s="28"/>
      <c r="J82" s="28"/>
      <c r="K82" s="28"/>
      <c r="L82" s="28"/>
      <c r="M82" s="28"/>
    </row>
    <row r="83" spans="2:13" ht="12.75">
      <c r="B83" s="34"/>
      <c r="C83" s="34"/>
      <c r="D83" s="34"/>
      <c r="E83" s="34"/>
      <c r="F83" s="34"/>
      <c r="G83" s="34"/>
      <c r="H83" s="28"/>
      <c r="I83" s="28"/>
      <c r="J83" s="28"/>
      <c r="K83" s="28"/>
      <c r="L83" s="28"/>
      <c r="M83" s="28"/>
    </row>
    <row r="84" spans="2:13" ht="12.75">
      <c r="B84" s="34"/>
      <c r="C84" s="34"/>
      <c r="D84" s="34"/>
      <c r="E84" s="34"/>
      <c r="F84" s="34"/>
      <c r="G84" s="34"/>
      <c r="H84" s="28"/>
      <c r="I84" s="28"/>
      <c r="J84" s="28"/>
      <c r="K84" s="28"/>
      <c r="L84" s="28"/>
      <c r="M84" s="28"/>
    </row>
    <row r="85" spans="2:13" ht="12.75">
      <c r="B85" s="34"/>
      <c r="C85" s="34"/>
      <c r="D85" s="34"/>
      <c r="E85" s="34"/>
      <c r="F85" s="34"/>
      <c r="G85" s="34"/>
      <c r="H85" s="28"/>
      <c r="I85" s="28"/>
      <c r="J85" s="28"/>
      <c r="K85" s="28"/>
      <c r="L85" s="28"/>
      <c r="M85" s="28"/>
    </row>
    <row r="86" spans="2:13" ht="12.75">
      <c r="B86" s="34"/>
      <c r="C86" s="34"/>
      <c r="D86" s="34"/>
      <c r="E86" s="34"/>
      <c r="F86" s="34"/>
      <c r="G86" s="34"/>
      <c r="H86" s="28"/>
      <c r="I86" s="28"/>
      <c r="J86" s="28"/>
      <c r="K86" s="28"/>
      <c r="L86" s="28"/>
      <c r="M86" s="28"/>
    </row>
    <row r="87" spans="2:13" ht="12.75">
      <c r="B87" s="34"/>
      <c r="C87" s="34"/>
      <c r="D87" s="34"/>
      <c r="E87" s="34"/>
      <c r="F87" s="34"/>
      <c r="G87" s="34"/>
      <c r="H87" s="28"/>
      <c r="I87" s="28"/>
      <c r="J87" s="28"/>
      <c r="K87" s="28"/>
      <c r="L87" s="28"/>
      <c r="M87" s="28"/>
    </row>
    <row r="88" spans="2:13" ht="12.75">
      <c r="B88" s="34"/>
      <c r="C88" s="34"/>
      <c r="D88" s="34"/>
      <c r="E88" s="34"/>
      <c r="F88" s="34"/>
      <c r="G88" s="34"/>
      <c r="H88" s="28"/>
      <c r="I88" s="28"/>
      <c r="J88" s="28"/>
      <c r="K88" s="28"/>
      <c r="L88" s="28"/>
      <c r="M88" s="28"/>
    </row>
    <row r="89" spans="2:13" ht="12.75">
      <c r="B89" s="34"/>
      <c r="C89" s="34"/>
      <c r="D89" s="34"/>
      <c r="E89" s="34"/>
      <c r="F89" s="34"/>
      <c r="G89" s="34"/>
      <c r="H89" s="28"/>
      <c r="I89" s="28"/>
      <c r="J89" s="28"/>
      <c r="K89" s="28"/>
      <c r="L89" s="28"/>
      <c r="M89" s="28"/>
    </row>
    <row r="90" spans="2:13" ht="12.75">
      <c r="B90" s="34"/>
      <c r="C90" s="34"/>
      <c r="D90" s="34"/>
      <c r="E90" s="34"/>
      <c r="F90" s="34"/>
      <c r="G90" s="34"/>
      <c r="H90" s="28"/>
      <c r="I90" s="28"/>
      <c r="J90" s="28"/>
      <c r="K90" s="28"/>
      <c r="L90" s="28"/>
      <c r="M90" s="28"/>
    </row>
    <row r="91" spans="2:13" ht="12.75">
      <c r="B91" s="34"/>
      <c r="C91" s="34"/>
      <c r="D91" s="34"/>
      <c r="E91" s="34"/>
      <c r="F91" s="34"/>
      <c r="G91" s="34"/>
      <c r="H91" s="28"/>
      <c r="I91" s="28"/>
      <c r="J91" s="28"/>
      <c r="K91" s="28"/>
      <c r="L91" s="28"/>
      <c r="M91" s="28"/>
    </row>
    <row r="92" spans="2:13" ht="12.75">
      <c r="B92" s="34"/>
      <c r="C92" s="34"/>
      <c r="D92" s="34"/>
      <c r="E92" s="34"/>
      <c r="F92" s="34"/>
      <c r="G92" s="34"/>
      <c r="H92" s="28"/>
      <c r="I92" s="28"/>
      <c r="J92" s="28"/>
      <c r="K92" s="28"/>
      <c r="L92" s="28"/>
      <c r="M92" s="28"/>
    </row>
    <row r="93" spans="2:13" ht="12.75">
      <c r="B93" s="34"/>
      <c r="C93" s="34"/>
      <c r="D93" s="34"/>
      <c r="E93" s="34"/>
      <c r="F93" s="34"/>
      <c r="G93" s="34"/>
      <c r="H93" s="28"/>
      <c r="I93" s="28"/>
      <c r="J93" s="28"/>
      <c r="K93" s="28"/>
      <c r="L93" s="28"/>
      <c r="M93" s="28"/>
    </row>
    <row r="94" spans="2:13" ht="12.75">
      <c r="B94" s="34"/>
      <c r="C94" s="34"/>
      <c r="D94" s="34"/>
      <c r="E94" s="34"/>
      <c r="F94" s="34"/>
      <c r="G94" s="34"/>
      <c r="H94" s="28"/>
      <c r="I94" s="28"/>
      <c r="J94" s="28"/>
      <c r="K94" s="28"/>
      <c r="L94" s="28"/>
      <c r="M94" s="28"/>
    </row>
    <row r="95" spans="2:13" ht="12.75">
      <c r="B95" s="34"/>
      <c r="C95" s="34"/>
      <c r="D95" s="34"/>
      <c r="E95" s="34"/>
      <c r="F95" s="34"/>
      <c r="G95" s="34"/>
      <c r="H95" s="28"/>
      <c r="I95" s="28"/>
      <c r="J95" s="28"/>
      <c r="K95" s="28"/>
      <c r="L95" s="28"/>
      <c r="M95" s="28"/>
    </row>
    <row r="96" spans="2:13" ht="12.75">
      <c r="B96" s="34"/>
      <c r="C96" s="34"/>
      <c r="D96" s="34"/>
      <c r="E96" s="34"/>
      <c r="F96" s="34"/>
      <c r="G96" s="34"/>
      <c r="H96" s="28"/>
      <c r="I96" s="28"/>
      <c r="J96" s="28"/>
      <c r="K96" s="28"/>
      <c r="L96" s="28"/>
      <c r="M96" s="28"/>
    </row>
    <row r="97" spans="2:13" ht="12.75">
      <c r="B97" s="34"/>
      <c r="C97" s="34"/>
      <c r="D97" s="34"/>
      <c r="E97" s="34"/>
      <c r="F97" s="34"/>
      <c r="G97" s="34"/>
      <c r="H97" s="28"/>
      <c r="I97" s="28"/>
      <c r="J97" s="28"/>
      <c r="K97" s="28"/>
      <c r="L97" s="28"/>
      <c r="M97" s="28"/>
    </row>
    <row r="98" spans="2:13" ht="12.75">
      <c r="B98" s="34"/>
      <c r="C98" s="34"/>
      <c r="D98" s="34"/>
      <c r="E98" s="34"/>
      <c r="F98" s="34"/>
      <c r="G98" s="34"/>
      <c r="H98" s="28"/>
      <c r="I98" s="28"/>
      <c r="J98" s="28"/>
      <c r="K98" s="28"/>
      <c r="L98" s="28"/>
      <c r="M98" s="28"/>
    </row>
    <row r="99" spans="2:13" ht="12.75">
      <c r="B99" s="34"/>
      <c r="C99" s="34"/>
      <c r="D99" s="34"/>
      <c r="E99" s="34"/>
      <c r="F99" s="34"/>
      <c r="G99" s="34"/>
      <c r="H99" s="28"/>
      <c r="I99" s="28"/>
      <c r="J99" s="28"/>
      <c r="K99" s="28"/>
      <c r="L99" s="28"/>
      <c r="M99" s="28"/>
    </row>
    <row r="100" spans="2:13" ht="12.75">
      <c r="B100" s="34"/>
      <c r="C100" s="34"/>
      <c r="D100" s="34"/>
      <c r="E100" s="34"/>
      <c r="F100" s="34"/>
      <c r="G100" s="34"/>
      <c r="H100" s="28"/>
      <c r="I100" s="28"/>
      <c r="J100" s="28"/>
      <c r="K100" s="28"/>
      <c r="L100" s="28"/>
      <c r="M100" s="28"/>
    </row>
    <row r="101" spans="2:13" ht="12.75">
      <c r="B101" s="34"/>
      <c r="C101" s="34"/>
      <c r="D101" s="34"/>
      <c r="E101" s="34"/>
      <c r="F101" s="34"/>
      <c r="G101" s="34"/>
      <c r="H101" s="28"/>
      <c r="I101" s="28"/>
      <c r="J101" s="28"/>
      <c r="K101" s="28"/>
      <c r="L101" s="28"/>
      <c r="M101" s="28"/>
    </row>
    <row r="102" spans="2:13" ht="12.75">
      <c r="B102" s="34"/>
      <c r="C102" s="34"/>
      <c r="D102" s="34"/>
      <c r="E102" s="34"/>
      <c r="F102" s="34"/>
      <c r="G102" s="34"/>
      <c r="H102" s="28"/>
      <c r="I102" s="28"/>
      <c r="J102" s="28"/>
      <c r="K102" s="28"/>
      <c r="L102" s="28"/>
      <c r="M102" s="28"/>
    </row>
    <row r="103" spans="2:13" ht="12.75">
      <c r="B103" s="34"/>
      <c r="C103" s="34"/>
      <c r="D103" s="34"/>
      <c r="E103" s="34"/>
      <c r="F103" s="34"/>
      <c r="G103" s="34"/>
      <c r="H103" s="28"/>
      <c r="I103" s="28"/>
      <c r="J103" s="28"/>
      <c r="K103" s="28"/>
      <c r="L103" s="28"/>
      <c r="M103" s="28"/>
    </row>
    <row r="104" spans="2:13" ht="12.75">
      <c r="B104" s="34"/>
      <c r="C104" s="34"/>
      <c r="D104" s="34"/>
      <c r="E104" s="34"/>
      <c r="F104" s="34"/>
      <c r="G104" s="34"/>
      <c r="H104" s="28"/>
      <c r="I104" s="28"/>
      <c r="J104" s="28"/>
      <c r="K104" s="28"/>
      <c r="L104" s="28"/>
      <c r="M104" s="28"/>
    </row>
    <row r="105" spans="2:13" ht="12.75">
      <c r="B105" s="34"/>
      <c r="C105" s="34"/>
      <c r="D105" s="34"/>
      <c r="E105" s="34"/>
      <c r="F105" s="34"/>
      <c r="G105" s="34"/>
      <c r="H105" s="28"/>
      <c r="I105" s="28"/>
      <c r="J105" s="28"/>
      <c r="K105" s="28"/>
      <c r="L105" s="28"/>
      <c r="M105" s="28"/>
    </row>
    <row r="106" spans="2:13" ht="12.75">
      <c r="B106" s="34"/>
      <c r="C106" s="34"/>
      <c r="D106" s="34"/>
      <c r="E106" s="34"/>
      <c r="F106" s="34"/>
      <c r="G106" s="34"/>
      <c r="H106" s="28"/>
      <c r="I106" s="28"/>
      <c r="J106" s="28"/>
      <c r="K106" s="28"/>
      <c r="L106" s="28"/>
      <c r="M106" s="28"/>
    </row>
    <row r="107" spans="2:13" ht="12.75">
      <c r="B107" s="34"/>
      <c r="C107" s="34"/>
      <c r="D107" s="34"/>
      <c r="E107" s="34"/>
      <c r="F107" s="34"/>
      <c r="G107" s="34"/>
      <c r="H107" s="28"/>
      <c r="I107" s="28"/>
      <c r="J107" s="28"/>
      <c r="K107" s="28"/>
      <c r="L107" s="28"/>
      <c r="M107" s="28"/>
    </row>
    <row r="108" spans="2:13" ht="12.75">
      <c r="B108" s="34"/>
      <c r="C108" s="34"/>
      <c r="D108" s="34"/>
      <c r="E108" s="34"/>
      <c r="F108" s="34"/>
      <c r="G108" s="34"/>
      <c r="H108" s="28"/>
      <c r="I108" s="28"/>
      <c r="J108" s="28"/>
      <c r="K108" s="28"/>
      <c r="L108" s="28"/>
      <c r="M108" s="28"/>
    </row>
    <row r="109" spans="2:13" ht="12.75">
      <c r="B109" s="34"/>
      <c r="C109" s="34"/>
      <c r="D109" s="34"/>
      <c r="E109" s="34"/>
      <c r="F109" s="34"/>
      <c r="G109" s="34"/>
      <c r="H109" s="28"/>
      <c r="I109" s="28"/>
      <c r="J109" s="28"/>
      <c r="K109" s="28"/>
      <c r="L109" s="28"/>
      <c r="M109" s="28"/>
    </row>
    <row r="110" spans="2:13" ht="12.75">
      <c r="B110" s="34"/>
      <c r="C110" s="34"/>
      <c r="D110" s="34"/>
      <c r="E110" s="34"/>
      <c r="F110" s="34"/>
      <c r="G110" s="34"/>
      <c r="H110" s="28"/>
      <c r="I110" s="28"/>
      <c r="J110" s="28"/>
      <c r="K110" s="28"/>
      <c r="L110" s="28"/>
      <c r="M110" s="28"/>
    </row>
    <row r="111" spans="2:13" ht="12.75">
      <c r="B111" s="34"/>
      <c r="C111" s="34"/>
      <c r="D111" s="34"/>
      <c r="E111" s="34"/>
      <c r="F111" s="34"/>
      <c r="G111" s="34"/>
      <c r="H111" s="28"/>
      <c r="I111" s="28"/>
      <c r="J111" s="28"/>
      <c r="K111" s="28"/>
      <c r="L111" s="28"/>
      <c r="M111" s="28"/>
    </row>
    <row r="112" spans="2:13" ht="12.75">
      <c r="B112" s="34"/>
      <c r="C112" s="34"/>
      <c r="D112" s="34"/>
      <c r="E112" s="34"/>
      <c r="F112" s="34"/>
      <c r="G112" s="34"/>
      <c r="H112" s="28"/>
      <c r="I112" s="28"/>
      <c r="J112" s="28"/>
      <c r="K112" s="28"/>
      <c r="L112" s="28"/>
      <c r="M112" s="28"/>
    </row>
    <row r="113" spans="2:13" ht="12.75">
      <c r="B113" s="34"/>
      <c r="C113" s="34"/>
      <c r="D113" s="34"/>
      <c r="E113" s="34"/>
      <c r="F113" s="34"/>
      <c r="G113" s="34"/>
      <c r="H113" s="28"/>
      <c r="I113" s="28"/>
      <c r="J113" s="28"/>
      <c r="K113" s="28"/>
      <c r="L113" s="28"/>
      <c r="M113" s="28"/>
    </row>
    <row r="114" spans="2:13" ht="12.75">
      <c r="B114" s="34"/>
      <c r="C114" s="34"/>
      <c r="D114" s="34"/>
      <c r="E114" s="34"/>
      <c r="F114" s="34"/>
      <c r="G114" s="34"/>
      <c r="H114" s="28"/>
      <c r="I114" s="28"/>
      <c r="J114" s="28"/>
      <c r="K114" s="28"/>
      <c r="L114" s="28"/>
      <c r="M114" s="28"/>
    </row>
    <row r="115" spans="2:13" ht="12.75">
      <c r="B115" s="34"/>
      <c r="C115" s="34"/>
      <c r="D115" s="34"/>
      <c r="E115" s="34"/>
      <c r="F115" s="34"/>
      <c r="G115" s="34"/>
      <c r="H115" s="28"/>
      <c r="I115" s="28"/>
      <c r="J115" s="28"/>
      <c r="K115" s="28"/>
      <c r="L115" s="28"/>
      <c r="M115" s="28"/>
    </row>
    <row r="116" spans="2:13" ht="12.75">
      <c r="B116" s="34"/>
      <c r="C116" s="34"/>
      <c r="D116" s="34"/>
      <c r="E116" s="34"/>
      <c r="F116" s="34"/>
      <c r="G116" s="34"/>
      <c r="H116" s="28"/>
      <c r="I116" s="28"/>
      <c r="J116" s="28"/>
      <c r="K116" s="28"/>
      <c r="L116" s="28"/>
      <c r="M116" s="28"/>
    </row>
    <row r="117" spans="2:13" ht="12.75">
      <c r="B117" s="34"/>
      <c r="C117" s="34"/>
      <c r="D117" s="34"/>
      <c r="E117" s="34"/>
      <c r="F117" s="34"/>
      <c r="G117" s="34"/>
      <c r="H117" s="28"/>
      <c r="I117" s="28"/>
      <c r="J117" s="28"/>
      <c r="K117" s="28"/>
      <c r="L117" s="28"/>
      <c r="M117" s="28"/>
    </row>
    <row r="118" spans="2:13" ht="12.75">
      <c r="B118" s="34"/>
      <c r="C118" s="34"/>
      <c r="D118" s="34"/>
      <c r="E118" s="34"/>
      <c r="F118" s="34"/>
      <c r="G118" s="34"/>
      <c r="H118" s="28"/>
      <c r="I118" s="28"/>
      <c r="J118" s="28"/>
      <c r="K118" s="28"/>
      <c r="L118" s="28"/>
      <c r="M118" s="28"/>
    </row>
    <row r="119" spans="2:13" ht="12.75">
      <c r="B119" s="34"/>
      <c r="C119" s="34"/>
      <c r="D119" s="34"/>
      <c r="E119" s="34"/>
      <c r="F119" s="34"/>
      <c r="G119" s="34"/>
      <c r="H119" s="28"/>
      <c r="I119" s="28"/>
      <c r="J119" s="28"/>
      <c r="K119" s="28"/>
      <c r="L119" s="28"/>
      <c r="M119" s="28"/>
    </row>
    <row r="120" spans="2:13" ht="12.75">
      <c r="B120" s="34"/>
      <c r="C120" s="34"/>
      <c r="D120" s="34"/>
      <c r="E120" s="34"/>
      <c r="F120" s="34"/>
      <c r="G120" s="34"/>
      <c r="H120" s="28"/>
      <c r="I120" s="28"/>
      <c r="J120" s="28"/>
      <c r="K120" s="28"/>
      <c r="L120" s="28"/>
      <c r="M120" s="28"/>
    </row>
    <row r="121" spans="2:13" ht="12.75">
      <c r="B121" s="34"/>
      <c r="C121" s="34"/>
      <c r="D121" s="34"/>
      <c r="E121" s="34"/>
      <c r="F121" s="34"/>
      <c r="G121" s="34"/>
      <c r="H121" s="28"/>
      <c r="I121" s="28"/>
      <c r="J121" s="28"/>
      <c r="K121" s="28"/>
      <c r="L121" s="28"/>
      <c r="M121" s="28"/>
    </row>
    <row r="122" spans="2:13" ht="12.75">
      <c r="B122" s="34"/>
      <c r="C122" s="34"/>
      <c r="D122" s="34"/>
      <c r="E122" s="34"/>
      <c r="F122" s="34"/>
      <c r="G122" s="34"/>
      <c r="H122" s="28"/>
      <c r="I122" s="28"/>
      <c r="J122" s="28"/>
      <c r="K122" s="28"/>
      <c r="L122" s="28"/>
      <c r="M122" s="28"/>
    </row>
    <row r="123" spans="2:13" ht="12.75">
      <c r="B123" s="34"/>
      <c r="C123" s="34"/>
      <c r="D123" s="34"/>
      <c r="E123" s="34"/>
      <c r="F123" s="34"/>
      <c r="G123" s="34"/>
      <c r="H123" s="28"/>
      <c r="I123" s="28"/>
      <c r="J123" s="28"/>
      <c r="K123" s="28"/>
      <c r="L123" s="28"/>
      <c r="M123" s="28"/>
    </row>
    <row r="124" spans="2:13" ht="12.75">
      <c r="B124" s="34"/>
      <c r="C124" s="34"/>
      <c r="D124" s="34"/>
      <c r="E124" s="34"/>
      <c r="F124" s="34"/>
      <c r="G124" s="34"/>
      <c r="H124" s="28"/>
      <c r="I124" s="28"/>
      <c r="J124" s="28"/>
      <c r="K124" s="28"/>
      <c r="L124" s="28"/>
      <c r="M124" s="28"/>
    </row>
    <row r="125" spans="2:13" ht="12.75">
      <c r="B125" s="34"/>
      <c r="C125" s="34"/>
      <c r="D125" s="34"/>
      <c r="E125" s="34"/>
      <c r="F125" s="34"/>
      <c r="G125" s="34"/>
      <c r="H125" s="28"/>
      <c r="I125" s="28"/>
      <c r="J125" s="28"/>
      <c r="K125" s="28"/>
      <c r="L125" s="28"/>
      <c r="M125" s="28"/>
    </row>
    <row r="126" spans="2:13" ht="12.75">
      <c r="B126" s="34"/>
      <c r="C126" s="34"/>
      <c r="D126" s="34"/>
      <c r="E126" s="34"/>
      <c r="F126" s="34"/>
      <c r="G126" s="34"/>
      <c r="H126" s="28"/>
      <c r="I126" s="28"/>
      <c r="J126" s="28"/>
      <c r="K126" s="28"/>
      <c r="L126" s="28"/>
      <c r="M126" s="28"/>
    </row>
    <row r="127" spans="2:13" ht="12.75">
      <c r="B127" s="34"/>
      <c r="C127" s="34"/>
      <c r="D127" s="34"/>
      <c r="E127" s="34"/>
      <c r="F127" s="34"/>
      <c r="G127" s="34"/>
      <c r="H127" s="28"/>
      <c r="I127" s="28"/>
      <c r="J127" s="28"/>
      <c r="K127" s="28"/>
      <c r="L127" s="28"/>
      <c r="M127" s="28"/>
    </row>
    <row r="128" spans="2:13" ht="12.75">
      <c r="B128" s="34"/>
      <c r="C128" s="34"/>
      <c r="D128" s="34"/>
      <c r="E128" s="34"/>
      <c r="F128" s="34"/>
      <c r="G128" s="34"/>
      <c r="H128" s="28"/>
      <c r="I128" s="28"/>
      <c r="J128" s="28"/>
      <c r="K128" s="28"/>
      <c r="L128" s="28"/>
      <c r="M128" s="28"/>
    </row>
    <row r="129" spans="2:13" ht="12.75">
      <c r="B129" s="34"/>
      <c r="C129" s="34"/>
      <c r="D129" s="34"/>
      <c r="E129" s="34"/>
      <c r="F129" s="34"/>
      <c r="G129" s="34"/>
      <c r="H129" s="28"/>
      <c r="I129" s="28"/>
      <c r="J129" s="28"/>
      <c r="K129" s="28"/>
      <c r="L129" s="28"/>
      <c r="M129" s="28"/>
    </row>
    <row r="130" spans="2:13" ht="12.75">
      <c r="B130" s="34"/>
      <c r="C130" s="34"/>
      <c r="D130" s="34"/>
      <c r="E130" s="34"/>
      <c r="F130" s="34"/>
      <c r="G130" s="34"/>
      <c r="H130" s="28"/>
      <c r="I130" s="28"/>
      <c r="J130" s="28"/>
      <c r="K130" s="28"/>
      <c r="L130" s="28"/>
      <c r="M130" s="28"/>
    </row>
    <row r="131" spans="2:13" ht="12.75">
      <c r="B131" s="34"/>
      <c r="C131" s="34"/>
      <c r="D131" s="34"/>
      <c r="E131" s="34"/>
      <c r="F131" s="34"/>
      <c r="G131" s="34"/>
      <c r="H131" s="28"/>
      <c r="I131" s="28"/>
      <c r="J131" s="28"/>
      <c r="K131" s="28"/>
      <c r="L131" s="28"/>
      <c r="M131" s="28"/>
    </row>
    <row r="132" spans="2:13" ht="12.75">
      <c r="B132" s="34"/>
      <c r="C132" s="34"/>
      <c r="D132" s="34"/>
      <c r="E132" s="34"/>
      <c r="F132" s="34"/>
      <c r="G132" s="34"/>
      <c r="H132" s="28"/>
      <c r="I132" s="28"/>
      <c r="J132" s="28"/>
      <c r="K132" s="28"/>
      <c r="L132" s="28"/>
      <c r="M132" s="28"/>
    </row>
    <row r="133" spans="2:13" ht="12.75">
      <c r="B133" s="34"/>
      <c r="C133" s="34"/>
      <c r="D133" s="34"/>
      <c r="E133" s="34"/>
      <c r="F133" s="34"/>
      <c r="G133" s="34"/>
      <c r="H133" s="28"/>
      <c r="I133" s="28"/>
      <c r="J133" s="28"/>
      <c r="K133" s="28"/>
      <c r="L133" s="28"/>
      <c r="M133" s="28"/>
    </row>
    <row r="134" spans="2:13" ht="12.75">
      <c r="B134" s="34"/>
      <c r="C134" s="34"/>
      <c r="D134" s="34"/>
      <c r="E134" s="34"/>
      <c r="F134" s="34"/>
      <c r="G134" s="34"/>
      <c r="H134" s="28"/>
      <c r="I134" s="28"/>
      <c r="J134" s="28"/>
      <c r="K134" s="28"/>
      <c r="L134" s="28"/>
      <c r="M134" s="28"/>
    </row>
    <row r="135" spans="2:13" ht="12.75">
      <c r="B135" s="34"/>
      <c r="C135" s="34"/>
      <c r="D135" s="34"/>
      <c r="E135" s="34"/>
      <c r="F135" s="34"/>
      <c r="G135" s="34"/>
      <c r="H135" s="28"/>
      <c r="I135" s="28"/>
      <c r="J135" s="28"/>
      <c r="K135" s="28"/>
      <c r="L135" s="28"/>
      <c r="M135" s="28"/>
    </row>
    <row r="136" spans="2:13" ht="12.75">
      <c r="B136" s="34"/>
      <c r="C136" s="34"/>
      <c r="D136" s="34"/>
      <c r="E136" s="34"/>
      <c r="F136" s="34"/>
      <c r="G136" s="34"/>
      <c r="H136" s="28"/>
      <c r="I136" s="28"/>
      <c r="J136" s="28"/>
      <c r="K136" s="28"/>
      <c r="L136" s="28"/>
      <c r="M136" s="28"/>
    </row>
    <row r="137" spans="2:13" ht="12.75">
      <c r="B137" s="34"/>
      <c r="C137" s="34"/>
      <c r="D137" s="34"/>
      <c r="E137" s="34"/>
      <c r="F137" s="34"/>
      <c r="G137" s="34"/>
      <c r="H137" s="28"/>
      <c r="I137" s="28"/>
      <c r="J137" s="28"/>
      <c r="K137" s="28"/>
      <c r="L137" s="28"/>
      <c r="M137" s="28"/>
    </row>
    <row r="138" spans="2:13" ht="12.75">
      <c r="B138" s="34"/>
      <c r="C138" s="34"/>
      <c r="D138" s="34"/>
      <c r="E138" s="34"/>
      <c r="F138" s="34"/>
      <c r="G138" s="34"/>
      <c r="H138" s="28"/>
      <c r="I138" s="28"/>
      <c r="J138" s="28"/>
      <c r="K138" s="28"/>
      <c r="L138" s="28"/>
      <c r="M138" s="28"/>
    </row>
    <row r="139" spans="2:13" ht="12.75">
      <c r="B139" s="34"/>
      <c r="C139" s="34"/>
      <c r="D139" s="34"/>
      <c r="E139" s="34"/>
      <c r="F139" s="34"/>
      <c r="G139" s="34"/>
      <c r="H139" s="28"/>
      <c r="I139" s="28"/>
      <c r="J139" s="28"/>
      <c r="K139" s="28"/>
      <c r="L139" s="28"/>
      <c r="M139" s="28"/>
    </row>
    <row r="140" spans="2:13" ht="12.75">
      <c r="B140" s="34"/>
      <c r="C140" s="34"/>
      <c r="D140" s="34"/>
      <c r="E140" s="34"/>
      <c r="F140" s="34"/>
      <c r="G140" s="34"/>
      <c r="H140" s="28"/>
      <c r="I140" s="28"/>
      <c r="J140" s="28"/>
      <c r="K140" s="28"/>
      <c r="L140" s="28"/>
      <c r="M140" s="28"/>
    </row>
    <row r="141" spans="2:13" ht="12.75">
      <c r="B141" s="34"/>
      <c r="C141" s="34"/>
      <c r="D141" s="34"/>
      <c r="E141" s="34"/>
      <c r="F141" s="34"/>
      <c r="G141" s="34"/>
      <c r="H141" s="28"/>
      <c r="I141" s="28"/>
      <c r="J141" s="28"/>
      <c r="K141" s="28"/>
      <c r="L141" s="28"/>
      <c r="M141" s="28"/>
    </row>
    <row r="142" spans="2:13" ht="12.75">
      <c r="B142" s="34"/>
      <c r="C142" s="34"/>
      <c r="D142" s="34"/>
      <c r="E142" s="34"/>
      <c r="F142" s="34"/>
      <c r="G142" s="34"/>
      <c r="H142" s="28"/>
      <c r="I142" s="28"/>
      <c r="J142" s="28"/>
      <c r="K142" s="28"/>
      <c r="L142" s="28"/>
      <c r="M142" s="28"/>
    </row>
    <row r="143" spans="2:13" ht="12.75">
      <c r="B143" s="34"/>
      <c r="C143" s="34"/>
      <c r="D143" s="34"/>
      <c r="E143" s="34"/>
      <c r="F143" s="34"/>
      <c r="G143" s="34"/>
      <c r="H143" s="28"/>
      <c r="I143" s="28"/>
      <c r="J143" s="28"/>
      <c r="K143" s="28"/>
      <c r="L143" s="28"/>
      <c r="M143" s="28"/>
    </row>
    <row r="144" spans="2:13" ht="12.75">
      <c r="B144" s="34"/>
      <c r="C144" s="34"/>
      <c r="D144" s="34"/>
      <c r="E144" s="34"/>
      <c r="F144" s="34"/>
      <c r="G144" s="34"/>
      <c r="H144" s="28"/>
      <c r="I144" s="28"/>
      <c r="J144" s="28"/>
      <c r="K144" s="28"/>
      <c r="L144" s="28"/>
      <c r="M144" s="28"/>
    </row>
    <row r="145" spans="2:13" ht="12.75">
      <c r="B145" s="34"/>
      <c r="C145" s="34"/>
      <c r="D145" s="34"/>
      <c r="E145" s="34"/>
      <c r="F145" s="34"/>
      <c r="G145" s="34"/>
      <c r="H145" s="28"/>
      <c r="I145" s="28"/>
      <c r="J145" s="28"/>
      <c r="K145" s="28"/>
      <c r="L145" s="28"/>
      <c r="M145" s="28"/>
    </row>
    <row r="146" spans="2:13" ht="12.75">
      <c r="B146" s="34"/>
      <c r="C146" s="34"/>
      <c r="D146" s="34"/>
      <c r="E146" s="34"/>
      <c r="F146" s="34"/>
      <c r="G146" s="34"/>
      <c r="H146" s="28"/>
      <c r="I146" s="28"/>
      <c r="J146" s="28"/>
      <c r="K146" s="28"/>
      <c r="L146" s="28"/>
      <c r="M146" s="28"/>
    </row>
    <row r="147" spans="2:13" ht="12.75">
      <c r="B147" s="34"/>
      <c r="C147" s="34"/>
      <c r="D147" s="34"/>
      <c r="E147" s="34"/>
      <c r="F147" s="34"/>
      <c r="G147" s="34"/>
      <c r="H147" s="28"/>
      <c r="I147" s="28"/>
      <c r="J147" s="28"/>
      <c r="K147" s="28"/>
      <c r="L147" s="28"/>
      <c r="M147" s="28"/>
    </row>
    <row r="148" spans="2:13" ht="12.75">
      <c r="B148" s="34"/>
      <c r="C148" s="34"/>
      <c r="D148" s="34"/>
      <c r="E148" s="34"/>
      <c r="F148" s="34"/>
      <c r="G148" s="34"/>
      <c r="H148" s="28"/>
      <c r="I148" s="28"/>
      <c r="J148" s="28"/>
      <c r="K148" s="28"/>
      <c r="L148" s="28"/>
      <c r="M148" s="28"/>
    </row>
    <row r="149" spans="2:13" ht="12.75">
      <c r="B149" s="34"/>
      <c r="C149" s="34"/>
      <c r="D149" s="34"/>
      <c r="E149" s="34"/>
      <c r="F149" s="34"/>
      <c r="G149" s="34"/>
      <c r="H149" s="28"/>
      <c r="I149" s="28"/>
      <c r="J149" s="28"/>
      <c r="K149" s="28"/>
      <c r="L149" s="28"/>
      <c r="M149" s="28"/>
    </row>
    <row r="150" spans="2:13" ht="12.75">
      <c r="B150" s="34"/>
      <c r="C150" s="34"/>
      <c r="D150" s="34"/>
      <c r="E150" s="34"/>
      <c r="F150" s="34"/>
      <c r="G150" s="34"/>
      <c r="H150" s="28"/>
      <c r="I150" s="28"/>
      <c r="J150" s="28"/>
      <c r="K150" s="28"/>
      <c r="L150" s="28"/>
      <c r="M150" s="28"/>
    </row>
    <row r="151" spans="2:13" ht="12.75">
      <c r="B151" s="34"/>
      <c r="C151" s="34"/>
      <c r="D151" s="34"/>
      <c r="E151" s="34"/>
      <c r="F151" s="34"/>
      <c r="G151" s="34"/>
      <c r="H151" s="28"/>
      <c r="I151" s="28"/>
      <c r="J151" s="28"/>
      <c r="K151" s="28"/>
      <c r="L151" s="28"/>
      <c r="M151" s="28"/>
    </row>
    <row r="152" spans="2:13" ht="12.75">
      <c r="B152" s="34"/>
      <c r="C152" s="34"/>
      <c r="D152" s="34"/>
      <c r="E152" s="34"/>
      <c r="F152" s="34"/>
      <c r="G152" s="34"/>
      <c r="H152" s="28"/>
      <c r="I152" s="28"/>
      <c r="J152" s="28"/>
      <c r="K152" s="28"/>
      <c r="L152" s="28"/>
      <c r="M152" s="28"/>
    </row>
    <row r="153" spans="2:13" ht="12.75">
      <c r="B153" s="34"/>
      <c r="C153" s="34"/>
      <c r="D153" s="34"/>
      <c r="E153" s="34"/>
      <c r="F153" s="34"/>
      <c r="G153" s="34"/>
      <c r="H153" s="28"/>
      <c r="I153" s="28"/>
      <c r="J153" s="28"/>
      <c r="K153" s="28"/>
      <c r="L153" s="28"/>
      <c r="M153" s="28"/>
    </row>
    <row r="154" spans="2:13" ht="12.75">
      <c r="B154" s="34"/>
      <c r="C154" s="34"/>
      <c r="D154" s="34"/>
      <c r="E154" s="34"/>
      <c r="F154" s="34"/>
      <c r="G154" s="34"/>
      <c r="H154" s="28"/>
      <c r="I154" s="28"/>
      <c r="J154" s="28"/>
      <c r="K154" s="28"/>
      <c r="L154" s="28"/>
      <c r="M154" s="28"/>
    </row>
    <row r="155" spans="2:13" ht="12.75">
      <c r="B155" s="34"/>
      <c r="C155" s="34"/>
      <c r="D155" s="34"/>
      <c r="E155" s="34"/>
      <c r="F155" s="34"/>
      <c r="G155" s="34"/>
      <c r="H155" s="28"/>
      <c r="I155" s="28"/>
      <c r="J155" s="28"/>
      <c r="K155" s="28"/>
      <c r="L155" s="28"/>
      <c r="M155" s="28"/>
    </row>
    <row r="156" spans="2:13" ht="12.75">
      <c r="B156" s="34"/>
      <c r="C156" s="34"/>
      <c r="D156" s="34"/>
      <c r="E156" s="34"/>
      <c r="F156" s="34"/>
      <c r="G156" s="34"/>
      <c r="H156" s="28"/>
      <c r="I156" s="28"/>
      <c r="J156" s="28"/>
      <c r="K156" s="28"/>
      <c r="L156" s="28"/>
      <c r="M156" s="28"/>
    </row>
    <row r="157" spans="2:13" ht="12.75">
      <c r="B157" s="34"/>
      <c r="C157" s="34"/>
      <c r="D157" s="34"/>
      <c r="E157" s="34"/>
      <c r="F157" s="34"/>
      <c r="G157" s="34"/>
      <c r="H157" s="28"/>
      <c r="I157" s="28"/>
      <c r="J157" s="28"/>
      <c r="K157" s="28"/>
      <c r="L157" s="28"/>
      <c r="M157" s="28"/>
    </row>
    <row r="158" spans="2:13" ht="12.75">
      <c r="B158" s="34"/>
      <c r="C158" s="34"/>
      <c r="D158" s="34"/>
      <c r="E158" s="34"/>
      <c r="F158" s="34"/>
      <c r="G158" s="34"/>
      <c r="H158" s="28"/>
      <c r="I158" s="28"/>
      <c r="J158" s="28"/>
      <c r="K158" s="28"/>
      <c r="L158" s="28"/>
      <c r="M158" s="28"/>
    </row>
    <row r="159" spans="2:13" ht="12.75">
      <c r="B159" s="34"/>
      <c r="C159" s="34"/>
      <c r="D159" s="34"/>
      <c r="E159" s="34"/>
      <c r="F159" s="34"/>
      <c r="G159" s="34"/>
      <c r="H159" s="28"/>
      <c r="I159" s="28"/>
      <c r="J159" s="28"/>
      <c r="K159" s="28"/>
      <c r="L159" s="28"/>
      <c r="M159" s="28"/>
    </row>
    <row r="160" spans="2:13" ht="12.75">
      <c r="B160" s="34"/>
      <c r="C160" s="34"/>
      <c r="D160" s="34"/>
      <c r="E160" s="34"/>
      <c r="F160" s="34"/>
      <c r="G160" s="34"/>
      <c r="H160" s="28"/>
      <c r="I160" s="28"/>
      <c r="J160" s="28"/>
      <c r="K160" s="28"/>
      <c r="L160" s="28"/>
      <c r="M160" s="28"/>
    </row>
    <row r="161" spans="2:13" ht="12.75">
      <c r="B161" s="34"/>
      <c r="C161" s="34"/>
      <c r="D161" s="34"/>
      <c r="E161" s="34"/>
      <c r="F161" s="34"/>
      <c r="G161" s="34"/>
      <c r="H161" s="28"/>
      <c r="I161" s="28"/>
      <c r="J161" s="28"/>
      <c r="K161" s="28"/>
      <c r="L161" s="28"/>
      <c r="M161" s="28"/>
    </row>
    <row r="162" spans="2:13" ht="12.75">
      <c r="B162" s="34"/>
      <c r="C162" s="34"/>
      <c r="D162" s="34"/>
      <c r="E162" s="34"/>
      <c r="F162" s="34"/>
      <c r="G162" s="34"/>
      <c r="H162" s="28"/>
      <c r="I162" s="28"/>
      <c r="J162" s="28"/>
      <c r="K162" s="28"/>
      <c r="L162" s="28"/>
      <c r="M162" s="28"/>
    </row>
    <row r="163" spans="2:13" ht="12.75">
      <c r="B163" s="34"/>
      <c r="C163" s="34"/>
      <c r="D163" s="34"/>
      <c r="E163" s="34"/>
      <c r="F163" s="34"/>
      <c r="G163" s="34"/>
      <c r="H163" s="28"/>
      <c r="I163" s="28"/>
      <c r="J163" s="28"/>
      <c r="K163" s="28"/>
      <c r="L163" s="28"/>
      <c r="M163" s="28"/>
    </row>
    <row r="164" spans="2:13" ht="12.75">
      <c r="B164" s="34"/>
      <c r="C164" s="34"/>
      <c r="D164" s="34"/>
      <c r="E164" s="34"/>
      <c r="F164" s="34"/>
      <c r="G164" s="34"/>
      <c r="H164" s="28"/>
      <c r="I164" s="28"/>
      <c r="J164" s="28"/>
      <c r="K164" s="28"/>
      <c r="L164" s="28"/>
      <c r="M164" s="28"/>
    </row>
    <row r="165" spans="2:13" ht="12.75">
      <c r="B165" s="34"/>
      <c r="C165" s="34"/>
      <c r="D165" s="34"/>
      <c r="E165" s="34"/>
      <c r="F165" s="34"/>
      <c r="G165" s="34"/>
      <c r="H165" s="28"/>
      <c r="I165" s="28"/>
      <c r="J165" s="28"/>
      <c r="K165" s="28"/>
      <c r="L165" s="28"/>
      <c r="M165" s="28"/>
    </row>
    <row r="166" spans="2:13" ht="12.75">
      <c r="B166" s="34"/>
      <c r="C166" s="34"/>
      <c r="D166" s="34"/>
      <c r="E166" s="34"/>
      <c r="F166" s="34"/>
      <c r="G166" s="34"/>
      <c r="H166" s="28"/>
      <c r="I166" s="28"/>
      <c r="J166" s="28"/>
      <c r="K166" s="28"/>
      <c r="L166" s="28"/>
      <c r="M166" s="28"/>
    </row>
    <row r="167" spans="2:13" ht="12.75">
      <c r="B167" s="34"/>
      <c r="C167" s="34"/>
      <c r="D167" s="34"/>
      <c r="E167" s="34"/>
      <c r="F167" s="34"/>
      <c r="G167" s="34"/>
      <c r="H167" s="28"/>
      <c r="I167" s="28"/>
      <c r="J167" s="28"/>
      <c r="K167" s="28"/>
      <c r="L167" s="28"/>
      <c r="M167" s="28"/>
    </row>
    <row r="168" spans="2:13" ht="12.75">
      <c r="B168" s="34"/>
      <c r="C168" s="34"/>
      <c r="D168" s="34"/>
      <c r="E168" s="34"/>
      <c r="F168" s="34"/>
      <c r="G168" s="34"/>
      <c r="H168" s="28"/>
      <c r="I168" s="28"/>
      <c r="J168" s="28"/>
      <c r="K168" s="28"/>
      <c r="L168" s="28"/>
      <c r="M168" s="28"/>
    </row>
    <row r="169" spans="2:13" ht="12.75">
      <c r="B169" s="34"/>
      <c r="C169" s="34"/>
      <c r="D169" s="34"/>
      <c r="E169" s="34"/>
      <c r="F169" s="34"/>
      <c r="G169" s="34"/>
      <c r="H169" s="28"/>
      <c r="I169" s="28"/>
      <c r="J169" s="28"/>
      <c r="K169" s="28"/>
      <c r="L169" s="28"/>
      <c r="M169" s="28"/>
    </row>
    <row r="170" spans="2:13" ht="12.75">
      <c r="B170" s="34"/>
      <c r="C170" s="34"/>
      <c r="D170" s="34"/>
      <c r="E170" s="34"/>
      <c r="F170" s="34"/>
      <c r="G170" s="34"/>
      <c r="H170" s="28"/>
      <c r="I170" s="28"/>
      <c r="J170" s="28"/>
      <c r="K170" s="28"/>
      <c r="L170" s="28"/>
      <c r="M170" s="28"/>
    </row>
    <row r="171" spans="2:13" ht="12.75">
      <c r="B171" s="34"/>
      <c r="C171" s="34"/>
      <c r="D171" s="34"/>
      <c r="E171" s="34"/>
      <c r="F171" s="34"/>
      <c r="G171" s="34"/>
      <c r="H171" s="28"/>
      <c r="I171" s="28"/>
      <c r="J171" s="28"/>
      <c r="K171" s="28"/>
      <c r="L171" s="28"/>
      <c r="M171" s="28"/>
    </row>
    <row r="172" spans="2:13" ht="12.75">
      <c r="B172" s="34"/>
      <c r="C172" s="34"/>
      <c r="D172" s="34"/>
      <c r="E172" s="34"/>
      <c r="F172" s="34"/>
      <c r="G172" s="34"/>
      <c r="H172" s="28"/>
      <c r="I172" s="28"/>
      <c r="J172" s="28"/>
      <c r="K172" s="28"/>
      <c r="L172" s="28"/>
      <c r="M172" s="28"/>
    </row>
    <row r="173" spans="2:13" ht="12.75">
      <c r="B173" s="34"/>
      <c r="C173" s="34"/>
      <c r="D173" s="34"/>
      <c r="E173" s="34"/>
      <c r="F173" s="34"/>
      <c r="G173" s="34"/>
      <c r="H173" s="28"/>
      <c r="I173" s="28"/>
      <c r="J173" s="28"/>
      <c r="K173" s="28"/>
      <c r="L173" s="28"/>
      <c r="M173" s="28"/>
    </row>
    <row r="174" spans="2:13" ht="12.75">
      <c r="B174" s="34"/>
      <c r="C174" s="34"/>
      <c r="D174" s="34"/>
      <c r="E174" s="34"/>
      <c r="F174" s="34"/>
      <c r="G174" s="34"/>
      <c r="H174" s="28"/>
      <c r="I174" s="28"/>
      <c r="J174" s="28"/>
      <c r="K174" s="28"/>
      <c r="L174" s="28"/>
      <c r="M174" s="28"/>
    </row>
    <row r="175" spans="2:13" ht="12.75">
      <c r="B175" s="34"/>
      <c r="C175" s="34"/>
      <c r="D175" s="34"/>
      <c r="E175" s="34"/>
      <c r="F175" s="34"/>
      <c r="G175" s="34"/>
      <c r="H175" s="28"/>
      <c r="I175" s="28"/>
      <c r="J175" s="28"/>
      <c r="K175" s="28"/>
      <c r="L175" s="28"/>
      <c r="M175" s="28"/>
    </row>
    <row r="176" spans="2:13" ht="12.75">
      <c r="B176" s="34"/>
      <c r="C176" s="34"/>
      <c r="D176" s="34"/>
      <c r="E176" s="34"/>
      <c r="F176" s="34"/>
      <c r="G176" s="34"/>
      <c r="H176" s="28"/>
      <c r="I176" s="28"/>
      <c r="J176" s="28"/>
      <c r="K176" s="28"/>
      <c r="L176" s="28"/>
      <c r="M176" s="28"/>
    </row>
    <row r="177" spans="2:13" ht="12.75">
      <c r="B177" s="34"/>
      <c r="C177" s="34"/>
      <c r="D177" s="34"/>
      <c r="E177" s="34"/>
      <c r="F177" s="34"/>
      <c r="G177" s="34"/>
      <c r="H177" s="28"/>
      <c r="I177" s="28"/>
      <c r="J177" s="28"/>
      <c r="K177" s="28"/>
      <c r="L177" s="28"/>
      <c r="M177" s="28"/>
    </row>
    <row r="178" spans="2:13" ht="12.75">
      <c r="B178" s="34"/>
      <c r="C178" s="34"/>
      <c r="D178" s="34"/>
      <c r="E178" s="34"/>
      <c r="F178" s="34"/>
      <c r="G178" s="34"/>
      <c r="H178" s="28"/>
      <c r="I178" s="28"/>
      <c r="J178" s="28"/>
      <c r="K178" s="28"/>
      <c r="L178" s="28"/>
      <c r="M178" s="28"/>
    </row>
    <row r="179" spans="2:13" ht="12.75">
      <c r="B179" s="34"/>
      <c r="C179" s="34"/>
      <c r="D179" s="34"/>
      <c r="E179" s="34"/>
      <c r="F179" s="34"/>
      <c r="G179" s="34"/>
      <c r="H179" s="28"/>
      <c r="I179" s="28"/>
      <c r="J179" s="28"/>
      <c r="K179" s="28"/>
      <c r="L179" s="28"/>
      <c r="M179" s="28"/>
    </row>
    <row r="180" spans="2:13" ht="12.75">
      <c r="B180" s="34"/>
      <c r="C180" s="34"/>
      <c r="D180" s="34"/>
      <c r="E180" s="34"/>
      <c r="F180" s="34"/>
      <c r="G180" s="34"/>
      <c r="H180" s="28"/>
      <c r="I180" s="28"/>
      <c r="J180" s="28"/>
      <c r="K180" s="28"/>
      <c r="L180" s="28"/>
      <c r="M180" s="28"/>
    </row>
    <row r="181" spans="2:13" ht="12.75">
      <c r="B181" s="34"/>
      <c r="C181" s="34"/>
      <c r="D181" s="34"/>
      <c r="E181" s="34"/>
      <c r="F181" s="34"/>
      <c r="G181" s="34"/>
      <c r="H181" s="28"/>
      <c r="I181" s="28"/>
      <c r="J181" s="28"/>
      <c r="K181" s="28"/>
      <c r="L181" s="28"/>
      <c r="M181" s="28"/>
    </row>
    <row r="182" spans="2:13" ht="12.75">
      <c r="B182" s="34"/>
      <c r="C182" s="34"/>
      <c r="D182" s="34"/>
      <c r="E182" s="34"/>
      <c r="F182" s="34"/>
      <c r="G182" s="34"/>
      <c r="H182" s="28"/>
      <c r="I182" s="28"/>
      <c r="J182" s="28"/>
      <c r="K182" s="28"/>
      <c r="L182" s="28"/>
      <c r="M182" s="28"/>
    </row>
    <row r="183" spans="2:13" ht="12.75">
      <c r="B183" s="34"/>
      <c r="C183" s="34"/>
      <c r="D183" s="34"/>
      <c r="E183" s="34"/>
      <c r="F183" s="34"/>
      <c r="G183" s="34"/>
      <c r="H183" s="28"/>
      <c r="I183" s="28"/>
      <c r="J183" s="28"/>
      <c r="K183" s="28"/>
      <c r="L183" s="28"/>
      <c r="M183" s="28"/>
    </row>
    <row r="184" spans="2:13" ht="12.75">
      <c r="B184" s="34"/>
      <c r="C184" s="34"/>
      <c r="D184" s="34"/>
      <c r="E184" s="34"/>
      <c r="F184" s="34"/>
      <c r="G184" s="34"/>
      <c r="H184" s="28"/>
      <c r="I184" s="28"/>
      <c r="J184" s="28"/>
      <c r="K184" s="28"/>
      <c r="L184" s="28"/>
      <c r="M184" s="28"/>
    </row>
    <row r="185" spans="2:13" ht="12.75">
      <c r="B185" s="34"/>
      <c r="C185" s="34"/>
      <c r="D185" s="34"/>
      <c r="E185" s="34"/>
      <c r="F185" s="34"/>
      <c r="G185" s="34"/>
      <c r="H185" s="28"/>
      <c r="I185" s="28"/>
      <c r="J185" s="28"/>
      <c r="K185" s="28"/>
      <c r="L185" s="28"/>
      <c r="M185" s="28"/>
    </row>
    <row r="186" spans="2:13" ht="12.75">
      <c r="B186" s="34"/>
      <c r="C186" s="34"/>
      <c r="D186" s="34"/>
      <c r="E186" s="34"/>
      <c r="F186" s="34"/>
      <c r="G186" s="34"/>
      <c r="H186" s="28"/>
      <c r="I186" s="28"/>
      <c r="J186" s="28"/>
      <c r="K186" s="28"/>
      <c r="L186" s="28"/>
      <c r="M186" s="28"/>
    </row>
    <row r="187" spans="2:13" ht="12.75">
      <c r="B187" s="34"/>
      <c r="C187" s="34"/>
      <c r="D187" s="34"/>
      <c r="E187" s="34"/>
      <c r="F187" s="34"/>
      <c r="G187" s="34"/>
      <c r="H187" s="28"/>
      <c r="I187" s="28"/>
      <c r="J187" s="28"/>
      <c r="K187" s="28"/>
      <c r="L187" s="28"/>
      <c r="M187" s="28"/>
    </row>
    <row r="188" spans="2:13" ht="12.75">
      <c r="B188" s="34"/>
      <c r="C188" s="34"/>
      <c r="D188" s="34"/>
      <c r="E188" s="34"/>
      <c r="F188" s="34"/>
      <c r="G188" s="34"/>
      <c r="H188" s="28"/>
      <c r="I188" s="28"/>
      <c r="J188" s="28"/>
      <c r="K188" s="28"/>
      <c r="L188" s="28"/>
      <c r="M188" s="28"/>
    </row>
    <row r="189" spans="2:13" ht="12.75">
      <c r="B189" s="34"/>
      <c r="C189" s="34"/>
      <c r="D189" s="34"/>
      <c r="E189" s="34"/>
      <c r="F189" s="34"/>
      <c r="G189" s="34"/>
      <c r="H189" s="28"/>
      <c r="I189" s="28"/>
      <c r="J189" s="28"/>
      <c r="K189" s="28"/>
      <c r="L189" s="28"/>
      <c r="M189" s="28"/>
    </row>
    <row r="190" spans="2:13" ht="12.75">
      <c r="B190" s="34"/>
      <c r="C190" s="34"/>
      <c r="D190" s="34"/>
      <c r="E190" s="34"/>
      <c r="F190" s="34"/>
      <c r="G190" s="34"/>
      <c r="H190" s="28"/>
      <c r="I190" s="28"/>
      <c r="J190" s="28"/>
      <c r="K190" s="28"/>
      <c r="L190" s="28"/>
      <c r="M190" s="28"/>
    </row>
    <row r="191" spans="2:13" ht="12.75">
      <c r="B191" s="34"/>
      <c r="C191" s="34"/>
      <c r="D191" s="34"/>
      <c r="E191" s="34"/>
      <c r="F191" s="34"/>
      <c r="G191" s="34"/>
      <c r="H191" s="28"/>
      <c r="I191" s="28"/>
      <c r="J191" s="28"/>
      <c r="K191" s="28"/>
      <c r="L191" s="28"/>
      <c r="M191" s="28"/>
    </row>
    <row r="192" spans="2:13" ht="12.75">
      <c r="B192" s="34"/>
      <c r="C192" s="34"/>
      <c r="D192" s="34"/>
      <c r="E192" s="34"/>
      <c r="F192" s="34"/>
      <c r="G192" s="34"/>
      <c r="H192" s="28"/>
      <c r="I192" s="28"/>
      <c r="J192" s="28"/>
      <c r="K192" s="28"/>
      <c r="L192" s="28"/>
      <c r="M192" s="28"/>
    </row>
    <row r="193" spans="2:13" ht="12.75">
      <c r="B193" s="34"/>
      <c r="C193" s="34"/>
      <c r="D193" s="34"/>
      <c r="E193" s="34"/>
      <c r="F193" s="34"/>
      <c r="G193" s="34"/>
      <c r="H193" s="28"/>
      <c r="I193" s="28"/>
      <c r="J193" s="28"/>
      <c r="K193" s="28"/>
      <c r="L193" s="28"/>
      <c r="M193" s="28"/>
    </row>
    <row r="194" spans="2:13" ht="12.75">
      <c r="B194" s="34"/>
      <c r="C194" s="34"/>
      <c r="D194" s="34"/>
      <c r="E194" s="34"/>
      <c r="F194" s="34"/>
      <c r="G194" s="34"/>
      <c r="H194" s="28"/>
      <c r="I194" s="28"/>
      <c r="J194" s="28"/>
      <c r="K194" s="28"/>
      <c r="L194" s="28"/>
      <c r="M194" s="28"/>
    </row>
    <row r="195" spans="2:13" ht="12.75">
      <c r="B195" s="34"/>
      <c r="C195" s="34"/>
      <c r="D195" s="34"/>
      <c r="E195" s="34"/>
      <c r="F195" s="34"/>
      <c r="G195" s="34"/>
      <c r="H195" s="28"/>
      <c r="I195" s="28"/>
      <c r="J195" s="28"/>
      <c r="K195" s="28"/>
      <c r="L195" s="28"/>
      <c r="M195" s="28"/>
    </row>
    <row r="196" spans="2:13" ht="12.75">
      <c r="B196" s="34"/>
      <c r="C196" s="34"/>
      <c r="D196" s="34"/>
      <c r="E196" s="34"/>
      <c r="F196" s="34"/>
      <c r="G196" s="34"/>
      <c r="H196" s="28"/>
      <c r="I196" s="28"/>
      <c r="J196" s="28"/>
      <c r="K196" s="28"/>
      <c r="L196" s="28"/>
      <c r="M196" s="28"/>
    </row>
    <row r="197" spans="2:13" ht="12.75">
      <c r="B197" s="34"/>
      <c r="C197" s="34"/>
      <c r="D197" s="34"/>
      <c r="E197" s="34"/>
      <c r="F197" s="34"/>
      <c r="G197" s="34"/>
      <c r="H197" s="28"/>
      <c r="I197" s="28"/>
      <c r="J197" s="28"/>
      <c r="K197" s="28"/>
      <c r="L197" s="28"/>
      <c r="M197" s="28"/>
    </row>
    <row r="198" spans="2:13" ht="12.75">
      <c r="B198" s="34"/>
      <c r="C198" s="34"/>
      <c r="D198" s="34"/>
      <c r="E198" s="34"/>
      <c r="F198" s="34"/>
      <c r="G198" s="34"/>
      <c r="H198" s="28"/>
      <c r="I198" s="28"/>
      <c r="J198" s="28"/>
      <c r="K198" s="28"/>
      <c r="L198" s="28"/>
      <c r="M198" s="28"/>
    </row>
    <row r="199" spans="2:13" ht="12.75">
      <c r="B199" s="34"/>
      <c r="C199" s="34"/>
      <c r="D199" s="34"/>
      <c r="E199" s="34"/>
      <c r="F199" s="34"/>
      <c r="G199" s="34"/>
      <c r="H199" s="28"/>
      <c r="I199" s="28"/>
      <c r="J199" s="28"/>
      <c r="K199" s="28"/>
      <c r="L199" s="28"/>
      <c r="M199" s="28"/>
    </row>
    <row r="200" spans="2:13" ht="12.75">
      <c r="B200" s="34"/>
      <c r="C200" s="34"/>
      <c r="D200" s="34"/>
      <c r="E200" s="34"/>
      <c r="F200" s="34"/>
      <c r="G200" s="34"/>
      <c r="H200" s="28"/>
      <c r="I200" s="28"/>
      <c r="J200" s="28"/>
      <c r="K200" s="28"/>
      <c r="L200" s="28"/>
      <c r="M200" s="28"/>
    </row>
    <row r="201" spans="2:11" ht="12.75">
      <c r="B201" s="34"/>
      <c r="C201" s="34"/>
      <c r="D201" s="34"/>
      <c r="E201" s="34"/>
      <c r="F201" s="34"/>
      <c r="G201" s="34"/>
      <c r="H201" s="28"/>
      <c r="I201" s="28"/>
      <c r="J201" s="29"/>
      <c r="K201" s="29"/>
    </row>
  </sheetData>
  <sheetProtection password="C760" sheet="1" objects="1" scenarios="1" pivotTables="0"/>
  <conditionalFormatting sqref="B201:G201">
    <cfRule type="expression" priority="3" dxfId="15" stopIfTrue="1">
      <formula>RIGHT($B201,1)="0"</formula>
    </cfRule>
    <cfRule type="expression" priority="4" dxfId="276" stopIfTrue="1">
      <formula>B201&lt;&gt;""</formula>
    </cfRule>
    <cfRule type="expression" priority="5" dxfId="0" stopIfTrue="1">
      <formula>$G201&lt;&gt;""</formula>
    </cfRule>
  </conditionalFormatting>
  <conditionalFormatting sqref="I2:M4">
    <cfRule type="expression" priority="6" dxfId="98" stopIfTrue="1">
      <formula>I$11&lt;&gt;""</formula>
    </cfRule>
  </conditionalFormatting>
  <conditionalFormatting sqref="D11:G200 B11:B200">
    <cfRule type="expression" priority="7" dxfId="15" stopIfTrue="1">
      <formula>RIGHT($B11,1)="0"</formula>
    </cfRule>
    <cfRule type="expression" priority="8" dxfId="105" stopIfTrue="1">
      <formula>B11&lt;&gt;""</formula>
    </cfRule>
    <cfRule type="expression" priority="9" dxfId="0" stopIfTrue="1">
      <formula>$G11&lt;&gt;""</formula>
    </cfRule>
  </conditionalFormatting>
  <conditionalFormatting sqref="C11:C200">
    <cfRule type="expression" priority="10" dxfId="12" stopIfTrue="1">
      <formula>RIGHT($B11,1)="0"</formula>
    </cfRule>
    <cfRule type="expression" priority="11" dxfId="105" stopIfTrue="1">
      <formula>C11&lt;&gt;""</formula>
    </cfRule>
    <cfRule type="expression" priority="12" dxfId="0" stopIfTrue="1">
      <formula>$G11&lt;&gt;""</formula>
    </cfRule>
  </conditionalFormatting>
  <conditionalFormatting sqref="I9:M10">
    <cfRule type="expression" priority="13" dxfId="4" stopIfTrue="1">
      <formula>I$11&lt;&gt;""</formula>
    </cfRule>
    <cfRule type="expression" priority="14" dxfId="28" stopIfTrue="1">
      <formula>I$11=""</formula>
    </cfRule>
  </conditionalFormatting>
  <conditionalFormatting sqref="I7:M8">
    <cfRule type="expression" priority="15" dxfId="89" stopIfTrue="1">
      <formula>I$11&lt;&gt;""</formula>
    </cfRule>
    <cfRule type="expression" priority="16" dxfId="28" stopIfTrue="1">
      <formula>I$11=""</formula>
    </cfRule>
  </conditionalFormatting>
  <conditionalFormatting sqref="I6:M6">
    <cfRule type="expression" priority="17" dxfId="87" stopIfTrue="1">
      <formula>I$11&lt;&gt;""</formula>
    </cfRule>
    <cfRule type="expression" priority="18" dxfId="28" stopIfTrue="1">
      <formula>I$11=""</formula>
    </cfRule>
  </conditionalFormatting>
  <conditionalFormatting sqref="I11:M200 H41:H200">
    <cfRule type="expression" priority="19" dxfId="15" stopIfTrue="1">
      <formula>AND(RIGHT($B11,1)="0",H$11&lt;&gt;"")</formula>
    </cfRule>
    <cfRule type="expression" priority="20" dxfId="277" stopIfTrue="1">
      <formula>AND($G11&lt;&gt;"",H$11&lt;&gt;"")</formula>
    </cfRule>
    <cfRule type="expression" priority="21" dxfId="28" stopIfTrue="1">
      <formula>OR($G11="",H$11="")</formula>
    </cfRule>
  </conditionalFormatting>
  <conditionalFormatting sqref="H201:I201">
    <cfRule type="expression" priority="22" dxfId="278" stopIfTrue="1">
      <formula>RIGHT($B201,1)="0"</formula>
    </cfRule>
    <cfRule type="expression" priority="23" dxfId="279" stopIfTrue="1">
      <formula>H201&lt;&gt;""</formula>
    </cfRule>
    <cfRule type="expression" priority="24" dxfId="280" stopIfTrue="1">
      <formula>$I201&lt;&gt;""</formula>
    </cfRule>
  </conditionalFormatting>
  <conditionalFormatting sqref="J201">
    <cfRule type="expression" priority="25" dxfId="281" stopIfTrue="1">
      <formula>AND(RIGHT($B201,1)="0",J$10&lt;&gt;"",K$10="")</formula>
    </cfRule>
    <cfRule type="expression" priority="26" dxfId="282" stopIfTrue="1">
      <formula>AND(RIGHT($B201,1)="0",J$10&lt;&gt;"",K$10&lt;&gt;"")</formula>
    </cfRule>
    <cfRule type="expression" priority="27" dxfId="28" stopIfTrue="1">
      <formula>OR($I201="",J$10="")</formula>
    </cfRule>
  </conditionalFormatting>
  <conditionalFormatting sqref="K201">
    <cfRule type="expression" priority="28" dxfId="281" stopIfTrue="1">
      <formula>AND(RIGHT($B201,1)="0",K$10&lt;&gt;"",#REF!="")</formula>
    </cfRule>
    <cfRule type="expression" priority="29" dxfId="282" stopIfTrue="1">
      <formula>AND(RIGHT($B201,1)="0",K$10&lt;&gt;"",#REF!&lt;&gt;"")</formula>
    </cfRule>
    <cfRule type="expression" priority="30" dxfId="28" stopIfTrue="1">
      <formula>OR($I201="",K$10="")</formula>
    </cfRule>
  </conditionalFormatting>
  <conditionalFormatting sqref="C9:G10 B10">
    <cfRule type="expression" priority="31" dxfId="4" stopIfTrue="1">
      <formula>TRUE</formula>
    </cfRule>
  </conditionalFormatting>
  <conditionalFormatting sqref="B9">
    <cfRule type="expression" priority="32" dxfId="3" stopIfTrue="1">
      <formula>TRUE</formula>
    </cfRule>
  </conditionalFormatting>
  <conditionalFormatting sqref="H9:H10">
    <cfRule type="expression" priority="33" dxfId="3" stopIfTrue="1">
      <formula>TRUE</formula>
    </cfRule>
  </conditionalFormatting>
  <conditionalFormatting sqref="H17:H40">
    <cfRule type="expression" priority="34" dxfId="15" stopIfTrue="1">
      <formula>AND(RIGHT($B17,1)="0",H$11&lt;&gt;"")</formula>
    </cfRule>
    <cfRule type="expression" priority="35" dxfId="277" stopIfTrue="1">
      <formula>$G17&lt;&gt;""</formula>
    </cfRule>
    <cfRule type="expression" priority="36" dxfId="28" stopIfTrue="1">
      <formula>$G17=""</formula>
    </cfRule>
  </conditionalFormatting>
  <conditionalFormatting sqref="H11:H16">
    <cfRule type="expression" priority="2" dxfId="283" stopIfTrue="1">
      <formula>AND($G11&lt;&gt;"",H$10&lt;&gt;"")</formula>
    </cfRule>
  </conditionalFormatting>
  <printOptions/>
  <pageMargins left="0.3937007874015748" right="0" top="0.5905511811023623" bottom="0.1968503937007874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W197"/>
  <sheetViews>
    <sheetView showGridLines="0" showRowColHeaders="0" zoomScalePageLayoutView="0" workbookViewId="0" topLeftCell="A1">
      <selection activeCell="D3" sqref="D3"/>
    </sheetView>
  </sheetViews>
  <sheetFormatPr defaultColWidth="9.140625" defaultRowHeight="12.75"/>
  <cols>
    <col min="1" max="1" width="1.421875" style="116" customWidth="1"/>
    <col min="2" max="2" width="0.71875" style="129" customWidth="1"/>
    <col min="3" max="3" width="15.7109375" style="129" customWidth="1"/>
    <col min="4" max="4" width="5.57421875" style="129" customWidth="1"/>
    <col min="5" max="5" width="0.71875" style="129" customWidth="1"/>
    <col min="6" max="6" width="0.9921875" style="129" customWidth="1"/>
    <col min="7" max="7" width="0.71875" style="116" customWidth="1"/>
    <col min="8" max="8" width="27.7109375" style="116" customWidth="1"/>
    <col min="9" max="9" width="15.00390625" style="116" customWidth="1"/>
    <col min="10" max="10" width="6.00390625" style="116" customWidth="1"/>
    <col min="11" max="12" width="8.00390625" style="116" customWidth="1"/>
    <col min="13" max="13" width="6.00390625" style="116" customWidth="1"/>
    <col min="14" max="15" width="10.00390625" style="116" customWidth="1"/>
    <col min="16" max="16" width="13.28125" style="116" customWidth="1"/>
    <col min="17" max="17" width="10.00390625" style="116" customWidth="1"/>
    <col min="18" max="18" width="0.71875" style="116" customWidth="1"/>
    <col min="19" max="19" width="9.140625" style="116" customWidth="1"/>
    <col min="20" max="20" width="3.421875" style="116" hidden="1" customWidth="1"/>
    <col min="21" max="23" width="10.00390625" style="116" hidden="1" customWidth="1"/>
    <col min="24" max="16384" width="9.140625" style="116" customWidth="1"/>
  </cols>
  <sheetData>
    <row r="1" spans="1:11" s="102" customFormat="1" ht="7.5" customHeight="1">
      <c r="A1" s="99"/>
      <c r="B1" s="99"/>
      <c r="C1" s="99"/>
      <c r="D1" s="100"/>
      <c r="E1" s="101"/>
      <c r="F1" s="101"/>
      <c r="G1" s="101"/>
      <c r="H1" s="101"/>
      <c r="I1" s="101"/>
      <c r="J1" s="101"/>
      <c r="K1" s="101"/>
    </row>
    <row r="2" spans="1:18" s="102" customFormat="1" ht="13.5" customHeight="1">
      <c r="A2" s="103"/>
      <c r="B2" s="207"/>
      <c r="C2" s="207"/>
      <c r="D2" s="207"/>
      <c r="E2" s="207"/>
      <c r="F2" s="207"/>
      <c r="G2" s="207"/>
      <c r="H2" s="215"/>
      <c r="I2" s="215"/>
      <c r="J2" s="215"/>
      <c r="K2" s="215"/>
      <c r="L2" s="215"/>
      <c r="M2" s="215"/>
      <c r="N2" s="215"/>
      <c r="O2" s="215"/>
      <c r="P2" s="214"/>
      <c r="Q2" s="214"/>
      <c r="R2" s="214"/>
    </row>
    <row r="3" spans="1:18" s="102" customFormat="1" ht="13.5" customHeight="1">
      <c r="A3" s="103"/>
      <c r="B3" s="207"/>
      <c r="C3" s="207"/>
      <c r="D3" s="207"/>
      <c r="E3" s="207"/>
      <c r="F3" s="207"/>
      <c r="G3" s="207"/>
      <c r="H3" s="215"/>
      <c r="I3" s="215"/>
      <c r="J3" s="215"/>
      <c r="K3" s="215"/>
      <c r="L3" s="215"/>
      <c r="M3" s="215"/>
      <c r="N3" s="215"/>
      <c r="O3" s="215"/>
      <c r="P3" s="139" t="s">
        <v>853</v>
      </c>
      <c r="Q3" s="140">
        <v>1</v>
      </c>
      <c r="R3" s="214"/>
    </row>
    <row r="4" spans="1:18" s="102" customFormat="1" ht="12.75" customHeight="1">
      <c r="A4" s="103"/>
      <c r="B4" s="207"/>
      <c r="C4" s="207"/>
      <c r="D4" s="207"/>
      <c r="E4" s="207"/>
      <c r="F4" s="207"/>
      <c r="G4" s="207"/>
      <c r="H4" s="215"/>
      <c r="I4" s="215"/>
      <c r="J4" s="215"/>
      <c r="K4" s="215"/>
      <c r="L4" s="215"/>
      <c r="M4" s="215"/>
      <c r="N4" s="215"/>
      <c r="O4" s="215"/>
      <c r="P4" s="214"/>
      <c r="Q4" s="214"/>
      <c r="R4" s="214"/>
    </row>
    <row r="5" spans="8:13" s="104" customFormat="1" ht="4.5" customHeight="1">
      <c r="H5" s="101"/>
      <c r="I5" s="101"/>
      <c r="J5" s="101"/>
      <c r="K5" s="101"/>
      <c r="L5" s="102"/>
      <c r="M5" s="102"/>
    </row>
    <row r="6" spans="2:18" s="104" customFormat="1" ht="3.75" customHeight="1">
      <c r="B6" s="105"/>
      <c r="C6" s="105"/>
      <c r="D6" s="105"/>
      <c r="E6" s="105"/>
      <c r="F6" s="106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2:18" s="104" customFormat="1" ht="10.5" customHeight="1">
      <c r="B7" s="107"/>
      <c r="C7" s="108"/>
      <c r="D7" s="107"/>
      <c r="E7" s="107"/>
      <c r="F7" s="106"/>
      <c r="G7" s="107"/>
      <c r="H7" s="107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2:18" s="104" customFormat="1" ht="10.5" customHeight="1">
      <c r="B8" s="107"/>
      <c r="C8" s="108"/>
      <c r="D8" s="107"/>
      <c r="E8" s="107"/>
      <c r="F8" s="106"/>
      <c r="G8" s="107"/>
      <c r="H8" s="107"/>
      <c r="I8" s="109"/>
      <c r="J8" s="109"/>
      <c r="K8" s="109"/>
      <c r="L8" s="109"/>
      <c r="M8" s="109"/>
      <c r="N8" s="109"/>
      <c r="O8" s="109"/>
      <c r="P8" s="109"/>
      <c r="Q8" s="109"/>
      <c r="R8" s="109"/>
    </row>
    <row r="9" spans="2:18" s="104" customFormat="1" ht="12.75" customHeight="1">
      <c r="B9" s="110"/>
      <c r="C9" s="111" t="s">
        <v>745</v>
      </c>
      <c r="D9" s="110"/>
      <c r="E9" s="110"/>
      <c r="F9" s="106"/>
      <c r="G9" s="110"/>
      <c r="H9" s="110" t="s">
        <v>592</v>
      </c>
      <c r="I9" s="112" t="s">
        <v>729</v>
      </c>
      <c r="J9" s="112" t="s">
        <v>746</v>
      </c>
      <c r="K9" s="112" t="s">
        <v>747</v>
      </c>
      <c r="L9" s="112" t="s">
        <v>748</v>
      </c>
      <c r="M9" s="112" t="s">
        <v>803</v>
      </c>
      <c r="N9" s="112" t="s">
        <v>749</v>
      </c>
      <c r="O9" s="112" t="s">
        <v>750</v>
      </c>
      <c r="P9" s="112" t="s">
        <v>802</v>
      </c>
      <c r="Q9" s="112" t="s">
        <v>801</v>
      </c>
      <c r="R9" s="112"/>
    </row>
    <row r="10" spans="2:18" s="104" customFormat="1" ht="3.75" customHeight="1">
      <c r="B10" s="113"/>
      <c r="C10" s="114"/>
      <c r="D10" s="113"/>
      <c r="E10" s="113"/>
      <c r="F10" s="106"/>
      <c r="G10" s="113"/>
      <c r="H10" s="113"/>
      <c r="I10" s="113"/>
      <c r="J10" s="113"/>
      <c r="K10" s="115"/>
      <c r="L10" s="115"/>
      <c r="M10" s="115"/>
      <c r="N10" s="115"/>
      <c r="O10" s="115"/>
      <c r="P10" s="115"/>
      <c r="Q10" s="115"/>
      <c r="R10" s="115"/>
    </row>
    <row r="11" spans="2:18" ht="12.75">
      <c r="B11" s="117"/>
      <c r="C11" s="118" t="s">
        <v>751</v>
      </c>
      <c r="D11" s="118" t="s">
        <v>746</v>
      </c>
      <c r="E11" s="117"/>
      <c r="F11" s="106"/>
      <c r="G11" s="113"/>
      <c r="H11" s="136" t="s">
        <v>833</v>
      </c>
      <c r="I11" s="119"/>
      <c r="J11" s="119"/>
      <c r="K11" s="119"/>
      <c r="L11" s="119"/>
      <c r="M11" s="119"/>
      <c r="N11" s="119"/>
      <c r="O11" s="119"/>
      <c r="P11" s="119"/>
      <c r="Q11" s="119"/>
      <c r="R11" s="115"/>
    </row>
    <row r="12" spans="2:23" ht="12.75">
      <c r="B12" s="117"/>
      <c r="C12" s="120" t="s">
        <v>752</v>
      </c>
      <c r="D12" s="141">
        <f>SUM(D13:D13)</f>
        <v>0</v>
      </c>
      <c r="E12" s="117"/>
      <c r="F12" s="106"/>
      <c r="G12" s="113"/>
      <c r="H12" s="121" t="s">
        <v>753</v>
      </c>
      <c r="I12" s="147" t="str">
        <f>IF(OR(J12="-",$I$21="",$I$22=""),"N/A",CONCATENATE("KL4851",Data!$D$4,T12,Data!$B$71,Data!$B$78))</f>
        <v>N/A</v>
      </c>
      <c r="J12" s="148" t="str">
        <f>IF(OR(D12&lt;10,D12&gt;499),"-",D12)</f>
        <v>-</v>
      </c>
      <c r="K12" s="149" t="str">
        <f>IF($J12="-","-",IF(ISERROR(VLOOKUP(U12,'SaleListSMB+Enterprise'!$A:$M,13,FALSE)),"-",Q3*VLOOKUP(U12,'SaleListSMB+Enterprise'!$A:$M,13,FALSE)))</f>
        <v>-</v>
      </c>
      <c r="L12" s="150" t="str">
        <f>IF($J12="-","-",IF(ISERROR(VLOOKUP(V12,'SaleListSMB+Enterprise'!$A:$M,13,FALSE)),"-",Q3*VLOOKUP(V12,'SaleListSMB+Enterprise'!$A:$M,13,FALSE)))</f>
        <v>-</v>
      </c>
      <c r="M12" s="151"/>
      <c r="N12" s="152" t="str">
        <f>IF(OR($J12="-",K12="-"),"-",J12*K12*(1-$M12)*IF($I$24="Incl.VAT",1+$I$23,1))</f>
        <v>-</v>
      </c>
      <c r="O12" s="150" t="str">
        <f>IF(OR($J12="-",L12="-"),"-",J12*L12*(1-$M12)*IF($I$24="Incl.VAT",1+$I$23,1))</f>
        <v>-</v>
      </c>
      <c r="P12" s="153">
        <f>IF($J12="-",0,IF(AND($I$22="1 Year",K12&lt;&gt;"-"),N12,IF(AND($I$22="2 Years",L12&lt;&gt;"-"),O12,IF(AND($I$22="3 Years",#REF!&lt;&gt;"-"),#REF!,0)))*IF($I$25&gt;0,$I$25,0))</f>
        <v>0</v>
      </c>
      <c r="Q12" s="154">
        <f>IF($J12="-",0,IF(AND($I$22="1 Year",K12&lt;&gt;"-"),N12,IF(AND($I$22="2 Years",L12&lt;&gt;"-"),O12,IF(AND($I$22="3 Years",#REF!&lt;&gt;"-"),#REF!,0)))*IF($I$26&gt;0,$I$26-$I$25,0))</f>
        <v>0</v>
      </c>
      <c r="R12" s="115"/>
      <c r="T12" s="116" t="str">
        <f>IF(J12="-","-",VLOOKUP(J12,Data!$A$91:$B$103,2))</f>
        <v>-</v>
      </c>
      <c r="U12" s="116" t="str">
        <f>IF($J12="-","N/A",CONCATENATE(LEFT($I12,9),"F",Data!$B$78))</f>
        <v>N/A</v>
      </c>
      <c r="V12" s="116" t="str">
        <f>IF($J12="-","N/A",CONCATENATE(LEFT($I12,9),"D",Data!$B$78))</f>
        <v>N/A</v>
      </c>
      <c r="W12" s="116" t="str">
        <f>IF($J12="-","N/A",CONCATENATE(LEFT($I12,9),"T",Data!$B$78))</f>
        <v>N/A</v>
      </c>
    </row>
    <row r="13" spans="2:23" ht="12.75">
      <c r="B13" s="117"/>
      <c r="C13" s="122" t="s">
        <v>1731</v>
      </c>
      <c r="D13" s="142"/>
      <c r="E13" s="117"/>
      <c r="F13" s="106"/>
      <c r="G13" s="113"/>
      <c r="H13" s="121" t="s">
        <v>755</v>
      </c>
      <c r="I13" s="147" t="str">
        <f>IF(OR(J13="-",$I$21="",$I$22=""),"N/A",CONCATENATE("KL4853",Data!$D$4,T13,Data!$B$71,Data!$B$78))</f>
        <v>N/A</v>
      </c>
      <c r="J13" s="148" t="str">
        <f>IF(OR(D12+D14&lt;10,D14=0,D12+D14&gt;499),"-",D12+D14)</f>
        <v>-</v>
      </c>
      <c r="K13" s="149" t="str">
        <f>IF($J13="-","-",IF(ISERROR(VLOOKUP(U13,'SaleListSMB+Enterprise'!$A:$M,13,FALSE)),"-",Q3*VLOOKUP(U13,'SaleListSMB+Enterprise'!$A:$M,13,FALSE)))</f>
        <v>-</v>
      </c>
      <c r="L13" s="150" t="str">
        <f>IF($J13="-","-",IF(ISERROR(VLOOKUP(V13,'SaleListSMB+Enterprise'!$A:$M,13,FALSE)),"-",Q3*VLOOKUP(V13,'SaleListSMB+Enterprise'!$A:$M,13,FALSE)))</f>
        <v>-</v>
      </c>
      <c r="M13" s="151"/>
      <c r="N13" s="152" t="str">
        <f>IF(OR($J13="-",K13="-"),"-",J13*K13*(1-$M13)*IF($I$24="Incl.VAT",1+$I$23,1))</f>
        <v>-</v>
      </c>
      <c r="O13" s="150" t="str">
        <f>IF(OR($J13="-",L13="-"),"-",J13*L13*(1-$M13)*IF($I$24="Incl.VAT",1+$I$23,1))</f>
        <v>-</v>
      </c>
      <c r="P13" s="153">
        <f>IF($J13="-",0,IF(AND($I$22="1 Year",K13&lt;&gt;"-"),N13,IF(AND($I$22="2 Years",L13&lt;&gt;"-"),O13,IF(AND($I$22="3 Years",#REF!&lt;&gt;"-"),#REF!,0)))*IF($I$25&gt;0,$I$25,0))</f>
        <v>0</v>
      </c>
      <c r="Q13" s="154">
        <f>IF($J13="-",0,IF(AND($I$22="1 Year",K13&lt;&gt;"-"),N13,IF(AND($I$22="2 Years",L13&lt;&gt;"-"),O13,IF(AND($I$22="3 Years",#REF!&lt;&gt;"-"),#REF!,0)))*IF($I$26&gt;0,$I$26-$I$25,0))</f>
        <v>0</v>
      </c>
      <c r="R13" s="115"/>
      <c r="T13" s="116" t="str">
        <f>IF(J13="-","-",VLOOKUP(J13,Data!$A$91:$B$103,2))</f>
        <v>-</v>
      </c>
      <c r="U13" s="116" t="str">
        <f>IF($J13="-","N/A",CONCATENATE(LEFT($I13,9),"F",Data!$B$78))</f>
        <v>N/A</v>
      </c>
      <c r="V13" s="116" t="str">
        <f>IF($J13="-","N/A",CONCATENATE(LEFT($I13,9),"D",Data!$B$78))</f>
        <v>N/A</v>
      </c>
      <c r="W13" s="116" t="str">
        <f>IF($J13="-","N/A",CONCATENATE(LEFT($I13,9),"T",Data!$B$78))</f>
        <v>N/A</v>
      </c>
    </row>
    <row r="14" spans="2:23" ht="12.75">
      <c r="B14" s="117"/>
      <c r="C14" s="120" t="s">
        <v>758</v>
      </c>
      <c r="D14" s="141">
        <f>SUM(D15:D19)</f>
        <v>0</v>
      </c>
      <c r="E14" s="117"/>
      <c r="F14" s="106"/>
      <c r="G14" s="113"/>
      <c r="H14" s="121" t="s">
        <v>757</v>
      </c>
      <c r="I14" s="147" t="str">
        <f>IF(OR(J14="-",$I$21="",$I$22=""),"N/A",CONCATENATE("KL4857",Data!$D$4,T14,Data!$B$71,Data!$B$78))</f>
        <v>N/A</v>
      </c>
      <c r="J14" s="148" t="str">
        <f>IF(OR(MAX(D12+D14,D20/1.5)&lt;10,D21+D22+D23=0,D12+D14=0,D12+D14&gt;499),"-",MAX(D12+D14,ROUNDUP(D20/1.5,0)))</f>
        <v>-</v>
      </c>
      <c r="K14" s="149" t="str">
        <f>IF($J14="-","-",IF(ISERROR(VLOOKUP(U14,'SaleListSMB+Enterprise'!$A:$M,13,FALSE)),"-",Q3*VLOOKUP(U14,'SaleListSMB+Enterprise'!$A:$M,13,FALSE)))</f>
        <v>-</v>
      </c>
      <c r="L14" s="150" t="str">
        <f>IF($J14="-","-",IF(ISERROR(VLOOKUP(V14,'SaleListSMB+Enterprise'!$A:$M,13,FALSE)),"-",Q3*VLOOKUP(V14,'SaleListSMB+Enterprise'!$A:$M,13,FALSE)))</f>
        <v>-</v>
      </c>
      <c r="M14" s="151"/>
      <c r="N14" s="152" t="str">
        <f>IF(OR($J14="-",K14="-"),"-",J14*K14*(1-$M14)*IF($I$24="Incl.VAT",1+$I$23,1))</f>
        <v>-</v>
      </c>
      <c r="O14" s="150" t="str">
        <f>IF(OR($J14="-",L14="-"),"-",J14*L14*(1-$M14)*IF($I$24="Incl.VAT",1+$I$23,1))</f>
        <v>-</v>
      </c>
      <c r="P14" s="153">
        <f>IF($J14="-",0,IF(AND($I$22="1 Year",K14&lt;&gt;"-"),N14,IF(AND($I$22="2 Years",L14&lt;&gt;"-"),O14,IF(AND($I$22="3 Years",#REF!&lt;&gt;"-"),#REF!,0)))*IF($I$25&gt;0,$I$25,0))</f>
        <v>0</v>
      </c>
      <c r="Q14" s="154">
        <f>IF($J14="-",0,IF(AND($I$22="1 Year",K14&lt;&gt;"-"),N14,IF(AND($I$22="2 Years",L14&lt;&gt;"-"),O14,IF(AND($I$22="3 Years",#REF!&lt;&gt;"-"),#REF!,0)))*IF($I$26&gt;0,$I$26-$I$25,0))</f>
        <v>0</v>
      </c>
      <c r="R14" s="115"/>
      <c r="T14" s="116" t="str">
        <f>IF(J14="-","-",VLOOKUP(J14,Data!$A$91:$B$103,2))</f>
        <v>-</v>
      </c>
      <c r="U14" s="116" t="str">
        <f>IF($J14="-","N/A",CONCATENATE(LEFT($I14,9),"F",Data!$B$78))</f>
        <v>N/A</v>
      </c>
      <c r="V14" s="116" t="str">
        <f>IF($J14="-","N/A",CONCATENATE(LEFT($I14,9),"D",Data!$B$78))</f>
        <v>N/A</v>
      </c>
      <c r="W14" s="116" t="str">
        <f>IF($J14="-","N/A",CONCATENATE(LEFT($I14,9),"T",Data!$B$78))</f>
        <v>N/A</v>
      </c>
    </row>
    <row r="15" spans="2:23" ht="12.75">
      <c r="B15" s="117"/>
      <c r="C15" s="122" t="s">
        <v>754</v>
      </c>
      <c r="D15" s="142"/>
      <c r="E15" s="117"/>
      <c r="F15" s="106"/>
      <c r="G15" s="113"/>
      <c r="H15" s="123" t="s">
        <v>759</v>
      </c>
      <c r="I15" s="155" t="str">
        <f>IF(OR(J15="-",$I$21="",$I$22=""),"N/A",CONCATENATE("KL4859",Data!$D$4,T15,Data!$B$71,Data!$B$78))</f>
        <v>N/A</v>
      </c>
      <c r="J15" s="156" t="str">
        <f>IF(J14="-","-",IF(D24&lt;&gt;"+","-",J14))</f>
        <v>-</v>
      </c>
      <c r="K15" s="157" t="str">
        <f>IF($J15="-","-",IF(ISERROR(VLOOKUP(U15,'SaleListSMB+Enterprise'!$A:$M,13,FALSE)),"-",Q3*VLOOKUP(U15,'SaleListSMB+Enterprise'!$A:$M,13,FALSE)))</f>
        <v>-</v>
      </c>
      <c r="L15" s="158" t="str">
        <f>IF($J15="-","-",IF(ISERROR(VLOOKUP(V15,'SaleListSMB+Enterprise'!$A:$M,13,FALSE)),"-",Q3*VLOOKUP(V15,'SaleListSMB+Enterprise'!$A:$M,13,FALSE)))</f>
        <v>-</v>
      </c>
      <c r="M15" s="159"/>
      <c r="N15" s="160" t="str">
        <f>IF(OR($J15="-",K15="-"),"-",J15*K15*(1-$M15)*IF($I$24="Incl.VAT",1+$I$23,1))</f>
        <v>-</v>
      </c>
      <c r="O15" s="158" t="str">
        <f>IF(OR($J15="-",L15="-"),"-",J15*L15*(1-$M15)*IF($I$24="Incl.VAT",1+$I$23,1))</f>
        <v>-</v>
      </c>
      <c r="P15" s="161">
        <f>IF($J15="-",0,IF(AND($I$22="1 Year",K15&lt;&gt;"-"),N15,IF(AND($I$22="2 Years",L15&lt;&gt;"-"),O15,IF(AND($I$22="3 Years",#REF!&lt;&gt;"-"),#REF!,0)))*IF($I$25&gt;0,$I$25,0))</f>
        <v>0</v>
      </c>
      <c r="Q15" s="162">
        <f>IF($J15="-",0,IF(AND($I$22="1 Year",K15&lt;&gt;"-"),N15,IF(AND($I$22="2 Years",L15&lt;&gt;"-"),O15,IF(AND($I$22="3 Years",#REF!&lt;&gt;"-"),#REF!,0)))*IF($I$26&gt;0,$I$26-$I$25,0))</f>
        <v>0</v>
      </c>
      <c r="R15" s="115"/>
      <c r="T15" s="116" t="str">
        <f>IF(J15="-","-",VLOOKUP(J15,Data!$A$91:$B$103,2))</f>
        <v>-</v>
      </c>
      <c r="U15" s="116" t="str">
        <f>IF($J15="-","N/A",CONCATENATE(LEFT($I15,9),"F",Data!$B$78))</f>
        <v>N/A</v>
      </c>
      <c r="V15" s="116" t="str">
        <f>IF($J15="-","N/A",CONCATENATE(LEFT($I15,9),"D",Data!$B$78))</f>
        <v>N/A</v>
      </c>
      <c r="W15" s="116" t="str">
        <f>IF($J15="-","N/A",CONCATENATE(LEFT($I15,9),"T",Data!$B$78))</f>
        <v>N/A</v>
      </c>
    </row>
    <row r="16" spans="2:18" ht="12.75">
      <c r="B16" s="117"/>
      <c r="C16" s="122" t="s">
        <v>756</v>
      </c>
      <c r="D16" s="142"/>
      <c r="E16" s="117"/>
      <c r="F16" s="106"/>
      <c r="G16" s="113"/>
      <c r="H16" s="135" t="s">
        <v>834</v>
      </c>
      <c r="I16" s="163"/>
      <c r="J16" s="163"/>
      <c r="K16" s="163"/>
      <c r="L16" s="163"/>
      <c r="M16" s="163"/>
      <c r="N16" s="163"/>
      <c r="O16" s="163"/>
      <c r="P16" s="163"/>
      <c r="Q16" s="163"/>
      <c r="R16" s="115"/>
    </row>
    <row r="17" spans="2:23" ht="12.75">
      <c r="B17" s="117"/>
      <c r="C17" s="122" t="s">
        <v>804</v>
      </c>
      <c r="D17" s="142"/>
      <c r="E17" s="117"/>
      <c r="F17" s="106"/>
      <c r="G17" s="113"/>
      <c r="H17" s="122" t="s">
        <v>760</v>
      </c>
      <c r="I17" s="164" t="str">
        <f>IF(OR(J17="-",$I$21="",$I$22=""),"N/A",CONCATENATE("KL4313",Data!$D$4,T17,Data!$B$71,Data!$B$78))</f>
        <v>N/A</v>
      </c>
      <c r="J17" s="165" t="str">
        <f>IF(OR(D21+D22+D23&lt;10,D21+D22+D23&gt;499),"-",D21+D22+D23)</f>
        <v>-</v>
      </c>
      <c r="K17" s="149" t="str">
        <f>IF($J17="-","-",IF(ISERROR(VLOOKUP(U17,'SaleListSMB+Enterprise'!$A:$M,13,FALSE)),"-",Q3*VLOOKUP(U17,'SaleListSMB+Enterprise'!$A:$M,13,FALSE)))</f>
        <v>-</v>
      </c>
      <c r="L17" s="150" t="str">
        <f>IF($J17="-","-",IF(ISERROR(VLOOKUP(V17,'SaleListSMB+Enterprise'!$A:$M,13,FALSE)),"-",Q3*VLOOKUP(V17,'SaleListSMB+Enterprise'!$A:$M,13,FALSE)))</f>
        <v>-</v>
      </c>
      <c r="M17" s="166"/>
      <c r="N17" s="152" t="str">
        <f>IF(OR($J17="-",K17="-"),"-",J17*K17*(1-$M17)*IF($I$24="Incl.VAT",1+$I$23,1))</f>
        <v>-</v>
      </c>
      <c r="O17" s="150" t="str">
        <f>IF(OR($J17="-",L17="-"),"-",J17*L17*(1-$M17)*IF($I$24="Incl.VAT",1+$I$23,1))</f>
        <v>-</v>
      </c>
      <c r="P17" s="153">
        <f>IF($J17="-",0,IF(AND($I$22="1 Year",K17&lt;&gt;"-"),N17,IF(AND($I$22="2 Years",L17&lt;&gt;"-"),O17,IF(AND($I$22="3 Years",#REF!&lt;&gt;"-"),#REF!,0)))*IF($I$25&gt;0,$I$25,0))</f>
        <v>0</v>
      </c>
      <c r="Q17" s="154">
        <f>IF($J17="-",0,IF(AND($I$22="1 Year",K17&lt;&gt;"-"),N17,IF(AND($I$22="2 Years",L17&lt;&gt;"-"),O17,IF(AND($I$22="3 Years",#REF!&lt;&gt;"-"),#REF!,0)))*IF($I$26&gt;0,$I$26-$I$25,0))</f>
        <v>0</v>
      </c>
      <c r="R17" s="115"/>
      <c r="T17" s="116" t="str">
        <f>IF(J17="-","-",VLOOKUP(J17,Data!$A$91:$B$103,2))</f>
        <v>-</v>
      </c>
      <c r="U17" s="116" t="str">
        <f>IF($J17="-","N/A",CONCATENATE(LEFT($I17,9),"F",Data!$B$78))</f>
        <v>N/A</v>
      </c>
      <c r="V17" s="116" t="str">
        <f>IF($J17="-","N/A",CONCATENATE(LEFT($I17,9),"D",Data!$B$78))</f>
        <v>N/A</v>
      </c>
      <c r="W17" s="116" t="str">
        <f>IF($J17="-","N/A",CONCATENATE(LEFT($I17,9),"T",Data!$B$78))</f>
        <v>N/A</v>
      </c>
    </row>
    <row r="18" spans="2:23" ht="12.75">
      <c r="B18" s="117"/>
      <c r="C18" s="122" t="s">
        <v>805</v>
      </c>
      <c r="D18" s="142"/>
      <c r="E18" s="117"/>
      <c r="F18" s="106"/>
      <c r="G18" s="113"/>
      <c r="H18" s="122" t="s">
        <v>762</v>
      </c>
      <c r="I18" s="164" t="str">
        <f>IF(OR(J18="-",$I$21="",$I$22=""),"N/A",CONCATENATE("KL4413",Data!$D$4,T18,Data!$B$71,Data!$B$78))</f>
        <v>N/A</v>
      </c>
      <c r="J18" s="165" t="str">
        <f>IF(OR(D12+D14&lt;10,D12+D14&gt;499,D24&lt;&gt;"+"),"-",D12+D14)</f>
        <v>-</v>
      </c>
      <c r="K18" s="149" t="str">
        <f>IF($J18="-","-",IF(ISERROR(VLOOKUP(U18,'SaleListSMB+Enterprise'!$A:$M,13,FALSE)),"-",Q3*VLOOKUP(U18,'SaleListSMB+Enterprise'!$A:$M,13,FALSE)))</f>
        <v>-</v>
      </c>
      <c r="L18" s="150" t="str">
        <f>IF($J18="-","-",IF(ISERROR(VLOOKUP(V18,'SaleListSMB+Enterprise'!$A:$M,13,FALSE)),"-",Q3*VLOOKUP(V18,'SaleListSMB+Enterprise'!$A:$M,13,FALSE)))</f>
        <v>-</v>
      </c>
      <c r="M18" s="166"/>
      <c r="N18" s="152" t="str">
        <f>IF(OR($J18="-",K18="-"),"-",J18*K18*(1-$M18)*IF($I$24="Incl.VAT",1+$I$23,1))</f>
        <v>-</v>
      </c>
      <c r="O18" s="150" t="str">
        <f>IF(OR($J18="-",L18="-"),"-",J18*L18*(1-$M18)*IF($I$24="Incl.VAT",1+$I$23,1))</f>
        <v>-</v>
      </c>
      <c r="P18" s="153">
        <f>IF($J18="-",0,IF(AND($I$22="1 Year",K18&lt;&gt;"-"),N18,IF(AND($I$22="2 Years",L18&lt;&gt;"-"),O18,IF(AND($I$22="3 Years",#REF!&lt;&gt;"-"),#REF!,0)))*IF($I$25&gt;0,$I$25,0))</f>
        <v>0</v>
      </c>
      <c r="Q18" s="154">
        <f>IF($J18="-",0,IF(AND($I$22="1 Year",K18&lt;&gt;"-"),N18,IF(AND($I$22="2 Years",L18&lt;&gt;"-"),O18,IF(AND($I$22="3 Years",#REF!&lt;&gt;"-"),#REF!,0)))*IF($I$26&gt;0,$I$26-$I$25,0))</f>
        <v>0</v>
      </c>
      <c r="R18" s="115"/>
      <c r="T18" s="116" t="str">
        <f>IF(J18="-","-",VLOOKUP(J18,Data!$A$91:$B$103,2))</f>
        <v>-</v>
      </c>
      <c r="U18" s="116" t="str">
        <f>IF($J18="-","N/A",CONCATENATE(LEFT($I18,9),"F",Data!$B$78))</f>
        <v>N/A</v>
      </c>
      <c r="V18" s="116" t="str">
        <f>IF($J18="-","N/A",CONCATENATE(LEFT($I18,9),"D",Data!$B$78))</f>
        <v>N/A</v>
      </c>
      <c r="W18" s="116" t="str">
        <f>IF($J18="-","N/A",CONCATENATE(LEFT($I18,9),"T",Data!$B$78))</f>
        <v>N/A</v>
      </c>
    </row>
    <row r="19" spans="2:23" ht="12.75">
      <c r="B19" s="117"/>
      <c r="C19" s="123" t="s">
        <v>761</v>
      </c>
      <c r="D19" s="143"/>
      <c r="E19" s="117"/>
      <c r="F19" s="106"/>
      <c r="G19" s="113"/>
      <c r="H19" s="123" t="s">
        <v>764</v>
      </c>
      <c r="I19" s="167" t="str">
        <f>IF(OR(J19="-",$I$21="",$I$22=""),"N/A",CONCATENATE("KL4713",Data!$D$4,T20,Data!$B$71,Data!$B$78))</f>
        <v>N/A</v>
      </c>
      <c r="J19" s="168" t="str">
        <f>IF(OR(D22&lt;10,D22&gt;499),"-",D22)</f>
        <v>-</v>
      </c>
      <c r="K19" s="157" t="str">
        <f>IF($J19="-","-",IF(ISERROR(VLOOKUP(U20,'SaleListSMB+Enterprise'!$A:$M,13,FALSE)),"-",Q3*VLOOKUP(U20,'SaleListSMB+Enterprise'!$A:$M,13,FALSE)))</f>
        <v>-</v>
      </c>
      <c r="L19" s="158" t="str">
        <f>IF($J19="-","-",IF(ISERROR(VLOOKUP(V20,'SaleListSMB+Enterprise'!$A:$M,13,FALSE)),"-",Q3*VLOOKUP(V20,'SaleListSMB+Enterprise'!$A:$M,13,FALSE)))</f>
        <v>-</v>
      </c>
      <c r="M19" s="169"/>
      <c r="N19" s="160" t="str">
        <f>IF(OR($J19="-",K19="-"),"-",J19*K19*(1-$M19)*IF($I$24="Incl.VAT",1+$I$23,1))</f>
        <v>-</v>
      </c>
      <c r="O19" s="158" t="str">
        <f>IF(OR($J19="-",L19="-"),"-",J19*L19*(1-$M19)*IF($I$24="Incl.VAT",1+$I$23,1))</f>
        <v>-</v>
      </c>
      <c r="P19" s="161">
        <f>IF($J19="-",0,IF(AND($I$22="1 Year",K19&lt;&gt;"-"),N19,IF(AND($I$22="2 Years",L19&lt;&gt;"-"),O19,IF(AND($I$22="3 Years",#REF!&lt;&gt;"-"),#REF!,0)))*IF($I$25&gt;0,$I$25,0))</f>
        <v>0</v>
      </c>
      <c r="Q19" s="162">
        <f>IF($J19="-",0,IF(AND($I$22="1 Year",K19&lt;&gt;"-"),N19,IF(AND($I$22="2 Years",L19&lt;&gt;"-"),O19,IF(AND($I$22="3 Years",#REF!&lt;&gt;"-"),#REF!,0)))*IF($I$26&gt;0,$I$26-$I$25,0))</f>
        <v>0</v>
      </c>
      <c r="R19" s="115"/>
      <c r="T19" s="116" t="e">
        <f>IF(#REF!="-","-",VLOOKUP(#REF!,Data!$A$91:$B$103,2))</f>
        <v>#REF!</v>
      </c>
      <c r="U19" s="116" t="e">
        <f>IF(#REF!="-","N/A",CONCATENATE(LEFT(#REF!,9),"F",Data!$B$78))</f>
        <v>#REF!</v>
      </c>
      <c r="V19" s="116" t="e">
        <f>IF(#REF!="-","N/A",CONCATENATE(LEFT(#REF!,9),"D",Data!$B$78))</f>
        <v>#REF!</v>
      </c>
      <c r="W19" s="116" t="e">
        <f>IF(#REF!="-","N/A",CONCATENATE(LEFT(#REF!,9),"T",Data!$B$78))</f>
        <v>#REF!</v>
      </c>
    </row>
    <row r="20" spans="2:23" ht="12.75">
      <c r="B20" s="117"/>
      <c r="C20" s="120" t="s">
        <v>1701</v>
      </c>
      <c r="D20" s="141">
        <f>SUM(D21:D23)</f>
        <v>0</v>
      </c>
      <c r="E20" s="117"/>
      <c r="F20" s="106"/>
      <c r="G20" s="113"/>
      <c r="H20" s="117"/>
      <c r="I20" s="117"/>
      <c r="J20" s="117"/>
      <c r="K20" s="117"/>
      <c r="L20" s="117"/>
      <c r="M20" s="117"/>
      <c r="N20" s="124"/>
      <c r="O20" s="124"/>
      <c r="P20" s="124"/>
      <c r="Q20" s="124"/>
      <c r="R20" s="115"/>
      <c r="T20" s="116" t="str">
        <f>IF(J19="-","-",VLOOKUP(J19,Data!$A$91:$B$103,2))</f>
        <v>-</v>
      </c>
      <c r="U20" s="116" t="str">
        <f>IF($J19="-","N/A",CONCATENATE(LEFT($I19,9),"F",Data!$B$78))</f>
        <v>N/A</v>
      </c>
      <c r="V20" s="116" t="str">
        <f>IF($J19="-","N/A",CONCATENATE(LEFT($I19,9),"D",Data!$B$78))</f>
        <v>N/A</v>
      </c>
      <c r="W20" s="116" t="str">
        <f>IF($J19="-","N/A",CONCATENATE(LEFT($I19,9),"T",Data!$B$78))</f>
        <v>N/A</v>
      </c>
    </row>
    <row r="21" spans="2:18" ht="12.75">
      <c r="B21" s="117"/>
      <c r="C21" s="122" t="s">
        <v>763</v>
      </c>
      <c r="D21" s="142"/>
      <c r="E21" s="117"/>
      <c r="F21" s="106"/>
      <c r="G21" s="113"/>
      <c r="H21" s="125" t="s">
        <v>822</v>
      </c>
      <c r="I21" s="130" t="s">
        <v>816</v>
      </c>
      <c r="J21" s="117"/>
      <c r="K21" s="117" t="s">
        <v>809</v>
      </c>
      <c r="L21" s="117"/>
      <c r="M21" s="117"/>
      <c r="N21" s="117"/>
      <c r="O21" s="117"/>
      <c r="P21" s="124"/>
      <c r="Q21" s="124"/>
      <c r="R21" s="115"/>
    </row>
    <row r="22" spans="2:18" ht="12.75">
      <c r="B22" s="117"/>
      <c r="C22" s="122" t="s">
        <v>765</v>
      </c>
      <c r="D22" s="142"/>
      <c r="E22" s="117"/>
      <c r="F22" s="106"/>
      <c r="G22" s="113"/>
      <c r="H22" s="125" t="s">
        <v>823</v>
      </c>
      <c r="I22" s="130" t="s">
        <v>812</v>
      </c>
      <c r="J22" s="117"/>
      <c r="K22" s="117"/>
      <c r="L22" s="117"/>
      <c r="M22" s="117"/>
      <c r="N22" s="117"/>
      <c r="O22" s="117"/>
      <c r="P22" s="124"/>
      <c r="Q22" s="124"/>
      <c r="R22" s="115"/>
    </row>
    <row r="23" spans="2:18" ht="12.75">
      <c r="B23" s="117"/>
      <c r="C23" s="123" t="s">
        <v>766</v>
      </c>
      <c r="D23" s="143"/>
      <c r="E23" s="117"/>
      <c r="F23" s="106"/>
      <c r="G23" s="113"/>
      <c r="H23" s="125" t="s">
        <v>800</v>
      </c>
      <c r="I23" s="133"/>
      <c r="J23" s="117"/>
      <c r="K23" s="117"/>
      <c r="L23" s="117"/>
      <c r="M23" s="117"/>
      <c r="N23" s="117"/>
      <c r="O23" s="117"/>
      <c r="P23" s="124"/>
      <c r="Q23" s="124"/>
      <c r="R23" s="115"/>
    </row>
    <row r="24" spans="2:18" ht="12.75">
      <c r="B24" s="117"/>
      <c r="C24" s="120" t="s">
        <v>846</v>
      </c>
      <c r="D24" s="144">
        <f>IF(OR(D25="+",D26="+",D27="+"),"+",IF(AND(D25="",D26="",D27=""),"",""))</f>
      </c>
      <c r="E24" s="117"/>
      <c r="F24" s="106"/>
      <c r="G24" s="113"/>
      <c r="H24" s="125" t="s">
        <v>806</v>
      </c>
      <c r="I24" s="131" t="s">
        <v>810</v>
      </c>
      <c r="J24" s="117"/>
      <c r="K24" s="117"/>
      <c r="L24" s="117"/>
      <c r="M24" s="117"/>
      <c r="N24" s="124"/>
      <c r="O24" s="124"/>
      <c r="P24" s="124"/>
      <c r="Q24" s="124"/>
      <c r="R24" s="115"/>
    </row>
    <row r="25" spans="2:18" ht="12.75">
      <c r="B25" s="117"/>
      <c r="C25" s="122" t="s">
        <v>767</v>
      </c>
      <c r="D25" s="145"/>
      <c r="E25" s="117"/>
      <c r="F25" s="106"/>
      <c r="G25" s="113"/>
      <c r="H25" s="125" t="s">
        <v>808</v>
      </c>
      <c r="I25" s="133"/>
      <c r="J25" s="117"/>
      <c r="K25" s="117"/>
      <c r="L25" s="117"/>
      <c r="M25" s="117"/>
      <c r="N25" s="124"/>
      <c r="O25" s="124"/>
      <c r="P25" s="124"/>
      <c r="Q25" s="124"/>
      <c r="R25" s="115"/>
    </row>
    <row r="26" spans="2:18" ht="12.75">
      <c r="B26" s="117"/>
      <c r="C26" s="122" t="s">
        <v>768</v>
      </c>
      <c r="D26" s="145"/>
      <c r="E26" s="117"/>
      <c r="F26" s="106"/>
      <c r="G26" s="113"/>
      <c r="H26" s="126" t="s">
        <v>807</v>
      </c>
      <c r="I26" s="134"/>
      <c r="J26" s="113"/>
      <c r="K26" s="113"/>
      <c r="L26" s="113"/>
      <c r="M26" s="113"/>
      <c r="N26" s="113"/>
      <c r="O26" s="113"/>
      <c r="P26" s="113"/>
      <c r="Q26" s="113"/>
      <c r="R26" s="113"/>
    </row>
    <row r="27" spans="2:18" ht="12.75" customHeight="1">
      <c r="B27" s="117"/>
      <c r="C27" s="123" t="s">
        <v>769</v>
      </c>
      <c r="D27" s="146"/>
      <c r="E27" s="117"/>
      <c r="F27" s="106"/>
      <c r="G27" s="117"/>
      <c r="H27" s="125"/>
      <c r="I27" s="124"/>
      <c r="J27" s="124"/>
      <c r="K27" s="124"/>
      <c r="L27" s="124"/>
      <c r="M27" s="124"/>
      <c r="N27" s="124"/>
      <c r="O27" s="124"/>
      <c r="P27" s="124"/>
      <c r="Q27" s="113"/>
      <c r="R27" s="124"/>
    </row>
    <row r="28" spans="1:18" ht="12.75">
      <c r="A28" s="106"/>
      <c r="B28" s="117"/>
      <c r="C28" s="117"/>
      <c r="D28" s="117"/>
      <c r="E28" s="117"/>
      <c r="F28" s="127"/>
      <c r="G28" s="117"/>
      <c r="H28" s="117"/>
      <c r="I28" s="117"/>
      <c r="J28" s="117"/>
      <c r="K28" s="117"/>
      <c r="L28" s="117"/>
      <c r="M28" s="117"/>
      <c r="N28" s="124"/>
      <c r="O28" s="124"/>
      <c r="P28" s="124"/>
      <c r="Q28" s="124"/>
      <c r="R28" s="124"/>
    </row>
    <row r="29" spans="2:13" ht="3.75" customHeight="1">
      <c r="B29" s="106"/>
      <c r="C29" s="106"/>
      <c r="D29" s="106"/>
      <c r="E29" s="106"/>
      <c r="F29" s="106"/>
      <c r="G29" s="106"/>
      <c r="H29" s="127"/>
      <c r="I29" s="127"/>
      <c r="J29" s="127"/>
      <c r="K29" s="127"/>
      <c r="L29" s="127"/>
      <c r="M29" s="127"/>
    </row>
    <row r="30" spans="2:13" ht="12.75">
      <c r="B30" s="106"/>
      <c r="C30" s="106"/>
      <c r="D30" s="106"/>
      <c r="E30" s="106"/>
      <c r="F30" s="106"/>
      <c r="G30" s="106"/>
      <c r="H30" s="127"/>
      <c r="I30" s="127"/>
      <c r="J30" s="127"/>
      <c r="K30" s="127"/>
      <c r="L30" s="127"/>
      <c r="M30" s="127"/>
    </row>
    <row r="31" spans="2:13" ht="12.75">
      <c r="B31" s="106"/>
      <c r="C31" s="106"/>
      <c r="D31" s="106"/>
      <c r="E31" s="106"/>
      <c r="F31" s="106"/>
      <c r="G31" s="106"/>
      <c r="H31" s="127"/>
      <c r="I31" s="127"/>
      <c r="J31" s="127"/>
      <c r="K31" s="127"/>
      <c r="L31" s="127"/>
      <c r="M31" s="127"/>
    </row>
    <row r="32" spans="2:13" ht="12.75">
      <c r="B32" s="106"/>
      <c r="C32" s="106"/>
      <c r="D32" s="106"/>
      <c r="E32" s="106"/>
      <c r="F32" s="106"/>
      <c r="G32" s="106"/>
      <c r="H32" s="127"/>
      <c r="I32" s="127"/>
      <c r="J32" s="127"/>
      <c r="K32" s="127"/>
      <c r="L32" s="127"/>
      <c r="M32" s="127"/>
    </row>
    <row r="33" spans="2:13" ht="12.75">
      <c r="B33" s="106"/>
      <c r="C33" s="106"/>
      <c r="D33" s="106"/>
      <c r="E33" s="106"/>
      <c r="F33" s="106"/>
      <c r="G33" s="106"/>
      <c r="H33" s="127"/>
      <c r="I33" s="127"/>
      <c r="J33" s="127"/>
      <c r="K33" s="127"/>
      <c r="L33" s="127"/>
      <c r="M33" s="127"/>
    </row>
    <row r="34" spans="2:13" ht="12.75">
      <c r="B34" s="106"/>
      <c r="C34" s="106"/>
      <c r="D34" s="106"/>
      <c r="E34" s="106"/>
      <c r="F34" s="106"/>
      <c r="G34" s="106"/>
      <c r="H34" s="127"/>
      <c r="I34" s="127"/>
      <c r="J34" s="127"/>
      <c r="K34" s="127"/>
      <c r="L34" s="127"/>
      <c r="M34" s="127"/>
    </row>
    <row r="35" spans="2:13" ht="12.75">
      <c r="B35" s="106"/>
      <c r="C35" s="106"/>
      <c r="D35" s="106"/>
      <c r="E35" s="106"/>
      <c r="F35" s="106"/>
      <c r="G35" s="106"/>
      <c r="H35" s="127"/>
      <c r="I35" s="127"/>
      <c r="J35" s="127"/>
      <c r="K35" s="127"/>
      <c r="L35" s="127"/>
      <c r="M35" s="127"/>
    </row>
    <row r="36" spans="2:13" ht="12.75">
      <c r="B36" s="106"/>
      <c r="C36" s="106"/>
      <c r="D36" s="106"/>
      <c r="E36" s="106"/>
      <c r="F36" s="106"/>
      <c r="G36" s="106"/>
      <c r="H36" s="127"/>
      <c r="I36" s="127"/>
      <c r="J36" s="127"/>
      <c r="K36" s="127"/>
      <c r="L36" s="127"/>
      <c r="M36" s="127"/>
    </row>
    <row r="37" spans="2:13" ht="12.75">
      <c r="B37" s="106"/>
      <c r="C37" s="106"/>
      <c r="D37" s="106"/>
      <c r="E37" s="106"/>
      <c r="F37" s="106"/>
      <c r="G37" s="106"/>
      <c r="H37" s="127"/>
      <c r="I37" s="127"/>
      <c r="J37" s="127"/>
      <c r="K37" s="127"/>
      <c r="L37" s="127"/>
      <c r="M37" s="127"/>
    </row>
    <row r="38" spans="2:13" ht="12.75">
      <c r="B38" s="106"/>
      <c r="C38" s="106"/>
      <c r="D38" s="106"/>
      <c r="E38" s="106"/>
      <c r="F38" s="106"/>
      <c r="G38" s="106"/>
      <c r="H38" s="127"/>
      <c r="I38" s="127"/>
      <c r="J38" s="127"/>
      <c r="K38" s="127"/>
      <c r="L38" s="127"/>
      <c r="M38" s="127"/>
    </row>
    <row r="39" spans="2:13" ht="12.75">
      <c r="B39" s="106"/>
      <c r="C39" s="106"/>
      <c r="D39" s="106"/>
      <c r="E39" s="106"/>
      <c r="F39" s="106"/>
      <c r="G39" s="106"/>
      <c r="H39" s="127"/>
      <c r="I39" s="127"/>
      <c r="J39" s="127"/>
      <c r="K39" s="127"/>
      <c r="L39" s="127"/>
      <c r="M39" s="127"/>
    </row>
    <row r="40" spans="2:13" ht="12.75">
      <c r="B40" s="106"/>
      <c r="C40" s="106"/>
      <c r="D40" s="106"/>
      <c r="E40" s="106"/>
      <c r="F40" s="106"/>
      <c r="G40" s="106"/>
      <c r="H40" s="127"/>
      <c r="I40" s="127"/>
      <c r="J40" s="127"/>
      <c r="K40" s="127"/>
      <c r="L40" s="127"/>
      <c r="M40" s="127"/>
    </row>
    <row r="41" spans="2:13" ht="12.75">
      <c r="B41" s="106"/>
      <c r="C41" s="106"/>
      <c r="D41" s="106"/>
      <c r="E41" s="106"/>
      <c r="F41" s="106"/>
      <c r="G41" s="106"/>
      <c r="H41" s="127"/>
      <c r="I41" s="127"/>
      <c r="J41" s="127"/>
      <c r="K41" s="127"/>
      <c r="L41" s="127"/>
      <c r="M41" s="127"/>
    </row>
    <row r="42" spans="2:13" ht="12.75">
      <c r="B42" s="106"/>
      <c r="C42" s="106"/>
      <c r="D42" s="106"/>
      <c r="E42" s="106"/>
      <c r="F42" s="106"/>
      <c r="G42" s="106"/>
      <c r="H42" s="127"/>
      <c r="I42" s="127"/>
      <c r="J42" s="127"/>
      <c r="K42" s="127"/>
      <c r="L42" s="127"/>
      <c r="M42" s="127"/>
    </row>
    <row r="43" spans="2:13" ht="12.75">
      <c r="B43" s="106"/>
      <c r="C43" s="106"/>
      <c r="D43" s="106"/>
      <c r="E43" s="106"/>
      <c r="F43" s="106"/>
      <c r="G43" s="106"/>
      <c r="H43" s="127"/>
      <c r="I43" s="127"/>
      <c r="J43" s="127"/>
      <c r="K43" s="127"/>
      <c r="L43" s="127"/>
      <c r="M43" s="127"/>
    </row>
    <row r="44" spans="2:13" ht="12.75">
      <c r="B44" s="106"/>
      <c r="C44" s="106"/>
      <c r="D44" s="106"/>
      <c r="E44" s="106"/>
      <c r="F44" s="106"/>
      <c r="G44" s="106"/>
      <c r="H44" s="127"/>
      <c r="I44" s="127"/>
      <c r="J44" s="127"/>
      <c r="K44" s="127"/>
      <c r="L44" s="127"/>
      <c r="M44" s="127"/>
    </row>
    <row r="45" spans="2:13" ht="12.75">
      <c r="B45" s="106"/>
      <c r="C45" s="106"/>
      <c r="D45" s="106"/>
      <c r="E45" s="106"/>
      <c r="F45" s="106"/>
      <c r="G45" s="106"/>
      <c r="H45" s="127"/>
      <c r="I45" s="127"/>
      <c r="J45" s="127"/>
      <c r="K45" s="127"/>
      <c r="L45" s="127"/>
      <c r="M45" s="127"/>
    </row>
    <row r="46" spans="2:13" ht="12.75">
      <c r="B46" s="106"/>
      <c r="C46" s="106"/>
      <c r="D46" s="106"/>
      <c r="E46" s="106"/>
      <c r="F46" s="106"/>
      <c r="G46" s="106"/>
      <c r="H46" s="127"/>
      <c r="I46" s="127"/>
      <c r="J46" s="127"/>
      <c r="K46" s="127"/>
      <c r="L46" s="127"/>
      <c r="M46" s="127"/>
    </row>
    <row r="47" spans="2:13" ht="12.75">
      <c r="B47" s="106"/>
      <c r="C47" s="106"/>
      <c r="D47" s="106"/>
      <c r="E47" s="106"/>
      <c r="F47" s="106"/>
      <c r="G47" s="106"/>
      <c r="H47" s="127"/>
      <c r="I47" s="127"/>
      <c r="J47" s="127"/>
      <c r="K47" s="127"/>
      <c r="L47" s="127"/>
      <c r="M47" s="127"/>
    </row>
    <row r="48" spans="2:13" ht="12.75">
      <c r="B48" s="106"/>
      <c r="C48" s="106"/>
      <c r="D48" s="106"/>
      <c r="E48" s="106"/>
      <c r="F48" s="106"/>
      <c r="G48" s="106"/>
      <c r="H48" s="127"/>
      <c r="I48" s="127"/>
      <c r="J48" s="127"/>
      <c r="K48" s="127"/>
      <c r="L48" s="127"/>
      <c r="M48" s="127"/>
    </row>
    <row r="49" spans="2:13" ht="12.75">
      <c r="B49" s="106"/>
      <c r="C49" s="106"/>
      <c r="D49" s="106"/>
      <c r="E49" s="106"/>
      <c r="F49" s="106"/>
      <c r="G49" s="106"/>
      <c r="H49" s="127"/>
      <c r="I49" s="127"/>
      <c r="J49" s="127"/>
      <c r="K49" s="127"/>
      <c r="L49" s="127"/>
      <c r="M49" s="127"/>
    </row>
    <row r="50" spans="2:13" ht="12.75">
      <c r="B50" s="106"/>
      <c r="C50" s="106"/>
      <c r="D50" s="106"/>
      <c r="E50" s="106"/>
      <c r="F50" s="106"/>
      <c r="G50" s="106"/>
      <c r="H50" s="127"/>
      <c r="I50" s="127"/>
      <c r="J50" s="127"/>
      <c r="K50" s="127"/>
      <c r="L50" s="127"/>
      <c r="M50" s="127"/>
    </row>
    <row r="51" spans="2:13" ht="12.75">
      <c r="B51" s="106"/>
      <c r="C51" s="106"/>
      <c r="D51" s="106"/>
      <c r="E51" s="106"/>
      <c r="F51" s="106"/>
      <c r="G51" s="106"/>
      <c r="H51" s="127"/>
      <c r="I51" s="127"/>
      <c r="J51" s="127"/>
      <c r="K51" s="127"/>
      <c r="L51" s="127"/>
      <c r="M51" s="127"/>
    </row>
    <row r="52" spans="2:13" ht="12.75">
      <c r="B52" s="106"/>
      <c r="C52" s="106"/>
      <c r="D52" s="106"/>
      <c r="E52" s="106"/>
      <c r="F52" s="106"/>
      <c r="G52" s="106"/>
      <c r="H52" s="127"/>
      <c r="I52" s="127"/>
      <c r="J52" s="127"/>
      <c r="K52" s="127"/>
      <c r="L52" s="127"/>
      <c r="M52" s="127"/>
    </row>
    <row r="53" spans="2:13" ht="12.75">
      <c r="B53" s="106"/>
      <c r="C53" s="106"/>
      <c r="D53" s="106"/>
      <c r="E53" s="106"/>
      <c r="F53" s="106"/>
      <c r="G53" s="106"/>
      <c r="H53" s="127"/>
      <c r="I53" s="127"/>
      <c r="J53" s="127"/>
      <c r="K53" s="127"/>
      <c r="L53" s="127"/>
      <c r="M53" s="127"/>
    </row>
    <row r="54" spans="2:13" ht="12.75">
      <c r="B54" s="106"/>
      <c r="C54" s="106"/>
      <c r="D54" s="106"/>
      <c r="E54" s="106"/>
      <c r="F54" s="106"/>
      <c r="G54" s="106"/>
      <c r="H54" s="127"/>
      <c r="I54" s="127"/>
      <c r="J54" s="127"/>
      <c r="K54" s="127"/>
      <c r="L54" s="127"/>
      <c r="M54" s="127"/>
    </row>
    <row r="55" spans="2:13" ht="12.75">
      <c r="B55" s="106"/>
      <c r="C55" s="106"/>
      <c r="D55" s="106"/>
      <c r="E55" s="106"/>
      <c r="F55" s="106"/>
      <c r="G55" s="106"/>
      <c r="H55" s="127"/>
      <c r="I55" s="127"/>
      <c r="J55" s="127"/>
      <c r="K55" s="127"/>
      <c r="L55" s="127"/>
      <c r="M55" s="127"/>
    </row>
    <row r="56" spans="2:13" ht="12.75">
      <c r="B56" s="106"/>
      <c r="C56" s="106"/>
      <c r="D56" s="106"/>
      <c r="E56" s="106"/>
      <c r="F56" s="106"/>
      <c r="G56" s="106"/>
      <c r="H56" s="127"/>
      <c r="I56" s="127"/>
      <c r="J56" s="127"/>
      <c r="K56" s="127"/>
      <c r="L56" s="127"/>
      <c r="M56" s="127"/>
    </row>
    <row r="57" spans="2:13" ht="12.75">
      <c r="B57" s="106"/>
      <c r="C57" s="106"/>
      <c r="D57" s="106"/>
      <c r="E57" s="106"/>
      <c r="F57" s="106"/>
      <c r="G57" s="106"/>
      <c r="H57" s="127"/>
      <c r="I57" s="127"/>
      <c r="J57" s="127"/>
      <c r="K57" s="127"/>
      <c r="L57" s="127"/>
      <c r="M57" s="127"/>
    </row>
    <row r="58" spans="2:13" ht="12.75">
      <c r="B58" s="106"/>
      <c r="C58" s="106"/>
      <c r="D58" s="106"/>
      <c r="E58" s="106"/>
      <c r="F58" s="106"/>
      <c r="G58" s="106"/>
      <c r="H58" s="127"/>
      <c r="I58" s="127"/>
      <c r="J58" s="127"/>
      <c r="K58" s="127"/>
      <c r="L58" s="127"/>
      <c r="M58" s="127"/>
    </row>
    <row r="59" spans="2:13" ht="12.75">
      <c r="B59" s="106"/>
      <c r="C59" s="106"/>
      <c r="D59" s="106"/>
      <c r="E59" s="106"/>
      <c r="F59" s="106"/>
      <c r="G59" s="106"/>
      <c r="H59" s="127"/>
      <c r="I59" s="127"/>
      <c r="J59" s="127"/>
      <c r="K59" s="127"/>
      <c r="L59" s="127"/>
      <c r="M59" s="127"/>
    </row>
    <row r="60" spans="2:13" ht="12.75">
      <c r="B60" s="106"/>
      <c r="C60" s="106"/>
      <c r="D60" s="106"/>
      <c r="E60" s="106"/>
      <c r="F60" s="106"/>
      <c r="G60" s="106"/>
      <c r="H60" s="127"/>
      <c r="I60" s="127"/>
      <c r="J60" s="127"/>
      <c r="K60" s="127"/>
      <c r="L60" s="127"/>
      <c r="M60" s="127"/>
    </row>
    <row r="61" spans="2:13" ht="12.75">
      <c r="B61" s="106"/>
      <c r="C61" s="106"/>
      <c r="D61" s="106"/>
      <c r="E61" s="106"/>
      <c r="F61" s="106"/>
      <c r="G61" s="106"/>
      <c r="H61" s="127"/>
      <c r="I61" s="127"/>
      <c r="J61" s="127"/>
      <c r="K61" s="127"/>
      <c r="L61" s="127"/>
      <c r="M61" s="127"/>
    </row>
    <row r="62" spans="2:13" ht="12.75">
      <c r="B62" s="106"/>
      <c r="C62" s="106"/>
      <c r="D62" s="106"/>
      <c r="E62" s="106"/>
      <c r="F62" s="106"/>
      <c r="G62" s="106"/>
      <c r="H62" s="127"/>
      <c r="I62" s="127"/>
      <c r="J62" s="127"/>
      <c r="K62" s="127"/>
      <c r="L62" s="127"/>
      <c r="M62" s="127"/>
    </row>
    <row r="63" spans="2:13" ht="12.75">
      <c r="B63" s="106"/>
      <c r="C63" s="106"/>
      <c r="D63" s="106"/>
      <c r="E63" s="106"/>
      <c r="F63" s="106"/>
      <c r="G63" s="106"/>
      <c r="H63" s="127"/>
      <c r="I63" s="127"/>
      <c r="J63" s="127"/>
      <c r="K63" s="127"/>
      <c r="L63" s="127"/>
      <c r="M63" s="127"/>
    </row>
    <row r="64" spans="2:13" ht="12.75">
      <c r="B64" s="106"/>
      <c r="C64" s="106"/>
      <c r="D64" s="106"/>
      <c r="E64" s="106"/>
      <c r="F64" s="106"/>
      <c r="G64" s="106"/>
      <c r="H64" s="127"/>
      <c r="I64" s="127"/>
      <c r="J64" s="127"/>
      <c r="K64" s="127"/>
      <c r="L64" s="127"/>
      <c r="M64" s="127"/>
    </row>
    <row r="65" spans="2:13" ht="12.75">
      <c r="B65" s="106"/>
      <c r="C65" s="106"/>
      <c r="D65" s="106"/>
      <c r="E65" s="106"/>
      <c r="F65" s="106"/>
      <c r="G65" s="106"/>
      <c r="H65" s="127"/>
      <c r="I65" s="127"/>
      <c r="J65" s="127"/>
      <c r="K65" s="127"/>
      <c r="L65" s="127"/>
      <c r="M65" s="127"/>
    </row>
    <row r="66" spans="2:13" ht="12.75">
      <c r="B66" s="106"/>
      <c r="C66" s="106"/>
      <c r="D66" s="106"/>
      <c r="E66" s="106"/>
      <c r="F66" s="106"/>
      <c r="G66" s="106"/>
      <c r="H66" s="127"/>
      <c r="I66" s="127"/>
      <c r="J66" s="127"/>
      <c r="K66" s="127"/>
      <c r="L66" s="127"/>
      <c r="M66" s="127"/>
    </row>
    <row r="67" spans="2:13" ht="12.75">
      <c r="B67" s="106"/>
      <c r="C67" s="106"/>
      <c r="D67" s="106"/>
      <c r="E67" s="106"/>
      <c r="F67" s="106"/>
      <c r="G67" s="106"/>
      <c r="H67" s="127"/>
      <c r="I67" s="127"/>
      <c r="J67" s="127"/>
      <c r="K67" s="127"/>
      <c r="L67" s="127"/>
      <c r="M67" s="127"/>
    </row>
    <row r="68" spans="2:13" ht="12.75">
      <c r="B68" s="106"/>
      <c r="C68" s="106"/>
      <c r="D68" s="106"/>
      <c r="E68" s="106"/>
      <c r="F68" s="106"/>
      <c r="G68" s="106"/>
      <c r="H68" s="127"/>
      <c r="I68" s="127"/>
      <c r="J68" s="127"/>
      <c r="K68" s="127"/>
      <c r="L68" s="127"/>
      <c r="M68" s="127"/>
    </row>
    <row r="69" spans="2:13" ht="12.75">
      <c r="B69" s="106"/>
      <c r="C69" s="106"/>
      <c r="D69" s="106"/>
      <c r="E69" s="106"/>
      <c r="F69" s="106"/>
      <c r="G69" s="106"/>
      <c r="H69" s="127"/>
      <c r="I69" s="127"/>
      <c r="J69" s="127"/>
      <c r="K69" s="127"/>
      <c r="L69" s="127"/>
      <c r="M69" s="127"/>
    </row>
    <row r="70" spans="2:13" ht="12.75">
      <c r="B70" s="106"/>
      <c r="C70" s="106"/>
      <c r="D70" s="106"/>
      <c r="E70" s="106"/>
      <c r="F70" s="106"/>
      <c r="G70" s="106"/>
      <c r="H70" s="127"/>
      <c r="I70" s="127"/>
      <c r="J70" s="127"/>
      <c r="K70" s="127"/>
      <c r="L70" s="127"/>
      <c r="M70" s="127"/>
    </row>
    <row r="71" spans="2:13" ht="12.75">
      <c r="B71" s="106"/>
      <c r="C71" s="106"/>
      <c r="D71" s="106"/>
      <c r="E71" s="106"/>
      <c r="F71" s="106"/>
      <c r="G71" s="106"/>
      <c r="H71" s="127"/>
      <c r="I71" s="127"/>
      <c r="J71" s="127"/>
      <c r="K71" s="127"/>
      <c r="L71" s="127"/>
      <c r="M71" s="127"/>
    </row>
    <row r="72" spans="2:13" ht="12.75">
      <c r="B72" s="106"/>
      <c r="C72" s="106"/>
      <c r="D72" s="106"/>
      <c r="E72" s="106"/>
      <c r="F72" s="106"/>
      <c r="G72" s="106"/>
      <c r="H72" s="127"/>
      <c r="I72" s="127"/>
      <c r="J72" s="127"/>
      <c r="K72" s="127"/>
      <c r="L72" s="127"/>
      <c r="M72" s="127"/>
    </row>
    <row r="73" spans="2:13" ht="12.75">
      <c r="B73" s="106"/>
      <c r="C73" s="106"/>
      <c r="D73" s="106"/>
      <c r="E73" s="106"/>
      <c r="F73" s="106"/>
      <c r="G73" s="106"/>
      <c r="H73" s="127"/>
      <c r="I73" s="127"/>
      <c r="J73" s="127"/>
      <c r="K73" s="127"/>
      <c r="L73" s="127"/>
      <c r="M73" s="127"/>
    </row>
    <row r="74" spans="2:13" ht="12.75">
      <c r="B74" s="106"/>
      <c r="C74" s="106"/>
      <c r="D74" s="106"/>
      <c r="E74" s="106"/>
      <c r="F74" s="106"/>
      <c r="G74" s="106"/>
      <c r="H74" s="127"/>
      <c r="I74" s="127"/>
      <c r="J74" s="127"/>
      <c r="K74" s="127"/>
      <c r="L74" s="127"/>
      <c r="M74" s="127"/>
    </row>
    <row r="75" spans="2:13" ht="12.75">
      <c r="B75" s="106"/>
      <c r="C75" s="106"/>
      <c r="D75" s="106"/>
      <c r="E75" s="106"/>
      <c r="F75" s="106"/>
      <c r="G75" s="106"/>
      <c r="H75" s="127"/>
      <c r="I75" s="127"/>
      <c r="J75" s="127"/>
      <c r="K75" s="127"/>
      <c r="L75" s="127"/>
      <c r="M75" s="127"/>
    </row>
    <row r="76" spans="2:13" ht="12.75">
      <c r="B76" s="106"/>
      <c r="C76" s="106"/>
      <c r="D76" s="106"/>
      <c r="E76" s="106"/>
      <c r="F76" s="106"/>
      <c r="G76" s="106"/>
      <c r="H76" s="127"/>
      <c r="I76" s="127"/>
      <c r="J76" s="127"/>
      <c r="K76" s="127"/>
      <c r="L76" s="127"/>
      <c r="M76" s="127"/>
    </row>
    <row r="77" spans="2:13" ht="12.75">
      <c r="B77" s="106"/>
      <c r="C77" s="106"/>
      <c r="D77" s="106"/>
      <c r="E77" s="106"/>
      <c r="F77" s="106"/>
      <c r="G77" s="106"/>
      <c r="H77" s="127"/>
      <c r="I77" s="127"/>
      <c r="J77" s="127"/>
      <c r="K77" s="127"/>
      <c r="L77" s="127"/>
      <c r="M77" s="127"/>
    </row>
    <row r="78" spans="2:13" ht="12.75">
      <c r="B78" s="106"/>
      <c r="C78" s="106"/>
      <c r="D78" s="106"/>
      <c r="E78" s="106"/>
      <c r="F78" s="106"/>
      <c r="G78" s="106"/>
      <c r="H78" s="127"/>
      <c r="I78" s="127"/>
      <c r="J78" s="127"/>
      <c r="K78" s="127"/>
      <c r="L78" s="127"/>
      <c r="M78" s="127"/>
    </row>
    <row r="79" spans="2:13" ht="12.75">
      <c r="B79" s="106"/>
      <c r="C79" s="106"/>
      <c r="D79" s="106"/>
      <c r="E79" s="106"/>
      <c r="F79" s="106"/>
      <c r="G79" s="106"/>
      <c r="H79" s="127"/>
      <c r="I79" s="127"/>
      <c r="J79" s="127"/>
      <c r="K79" s="127"/>
      <c r="L79" s="127"/>
      <c r="M79" s="127"/>
    </row>
    <row r="80" spans="2:13" ht="12.75">
      <c r="B80" s="106"/>
      <c r="C80" s="106"/>
      <c r="D80" s="106"/>
      <c r="E80" s="106"/>
      <c r="F80" s="106"/>
      <c r="G80" s="106"/>
      <c r="H80" s="127"/>
      <c r="I80" s="127"/>
      <c r="J80" s="127"/>
      <c r="K80" s="127"/>
      <c r="L80" s="127"/>
      <c r="M80" s="127"/>
    </row>
    <row r="81" spans="2:13" ht="12.75">
      <c r="B81" s="106"/>
      <c r="C81" s="106"/>
      <c r="D81" s="106"/>
      <c r="E81" s="106"/>
      <c r="F81" s="106"/>
      <c r="G81" s="106"/>
      <c r="H81" s="127"/>
      <c r="I81" s="127"/>
      <c r="J81" s="127"/>
      <c r="K81" s="127"/>
      <c r="L81" s="127"/>
      <c r="M81" s="127"/>
    </row>
    <row r="82" spans="2:13" ht="12.75">
      <c r="B82" s="106"/>
      <c r="C82" s="106"/>
      <c r="D82" s="106"/>
      <c r="E82" s="106"/>
      <c r="F82" s="106"/>
      <c r="G82" s="106"/>
      <c r="H82" s="127"/>
      <c r="I82" s="127"/>
      <c r="J82" s="127"/>
      <c r="K82" s="127"/>
      <c r="L82" s="127"/>
      <c r="M82" s="127"/>
    </row>
    <row r="83" spans="2:13" ht="12.75">
      <c r="B83" s="106"/>
      <c r="C83" s="106"/>
      <c r="D83" s="106"/>
      <c r="E83" s="106"/>
      <c r="F83" s="106"/>
      <c r="G83" s="106"/>
      <c r="H83" s="127"/>
      <c r="I83" s="127"/>
      <c r="J83" s="127"/>
      <c r="K83" s="127"/>
      <c r="L83" s="127"/>
      <c r="M83" s="127"/>
    </row>
    <row r="84" spans="2:13" ht="12.75">
      <c r="B84" s="106"/>
      <c r="C84" s="106"/>
      <c r="D84" s="106"/>
      <c r="E84" s="106"/>
      <c r="F84" s="106"/>
      <c r="G84" s="106"/>
      <c r="H84" s="127"/>
      <c r="I84" s="127"/>
      <c r="J84" s="127"/>
      <c r="K84" s="127"/>
      <c r="L84" s="127"/>
      <c r="M84" s="127"/>
    </row>
    <row r="85" spans="2:13" ht="12.75">
      <c r="B85" s="106"/>
      <c r="C85" s="106"/>
      <c r="D85" s="106"/>
      <c r="E85" s="106"/>
      <c r="F85" s="106"/>
      <c r="G85" s="106"/>
      <c r="H85" s="127"/>
      <c r="I85" s="127"/>
      <c r="J85" s="127"/>
      <c r="K85" s="127"/>
      <c r="L85" s="127"/>
      <c r="M85" s="127"/>
    </row>
    <row r="86" spans="2:13" ht="12.75">
      <c r="B86" s="106"/>
      <c r="C86" s="106"/>
      <c r="D86" s="106"/>
      <c r="E86" s="106"/>
      <c r="F86" s="106"/>
      <c r="G86" s="106"/>
      <c r="H86" s="127"/>
      <c r="I86" s="127"/>
      <c r="J86" s="127"/>
      <c r="K86" s="127"/>
      <c r="L86" s="127"/>
      <c r="M86" s="127"/>
    </row>
    <row r="87" spans="2:13" ht="12.75">
      <c r="B87" s="106"/>
      <c r="C87" s="106"/>
      <c r="D87" s="106"/>
      <c r="E87" s="106"/>
      <c r="F87" s="106"/>
      <c r="G87" s="106"/>
      <c r="H87" s="127"/>
      <c r="I87" s="127"/>
      <c r="J87" s="127"/>
      <c r="K87" s="127"/>
      <c r="L87" s="127"/>
      <c r="M87" s="127"/>
    </row>
    <row r="88" spans="2:13" ht="12.75">
      <c r="B88" s="106"/>
      <c r="C88" s="106"/>
      <c r="D88" s="106"/>
      <c r="E88" s="106"/>
      <c r="F88" s="106"/>
      <c r="G88" s="106"/>
      <c r="H88" s="127"/>
      <c r="I88" s="127"/>
      <c r="J88" s="127"/>
      <c r="K88" s="127"/>
      <c r="L88" s="127"/>
      <c r="M88" s="127"/>
    </row>
    <row r="89" spans="2:13" ht="12.75">
      <c r="B89" s="106"/>
      <c r="C89" s="106"/>
      <c r="D89" s="106"/>
      <c r="E89" s="106"/>
      <c r="F89" s="106"/>
      <c r="G89" s="106"/>
      <c r="H89" s="127"/>
      <c r="I89" s="127"/>
      <c r="J89" s="127"/>
      <c r="K89" s="127"/>
      <c r="L89" s="127"/>
      <c r="M89" s="127"/>
    </row>
    <row r="90" spans="2:13" ht="12.75">
      <c r="B90" s="106"/>
      <c r="C90" s="106"/>
      <c r="D90" s="106"/>
      <c r="E90" s="106"/>
      <c r="F90" s="106"/>
      <c r="G90" s="106"/>
      <c r="H90" s="127"/>
      <c r="I90" s="127"/>
      <c r="J90" s="127"/>
      <c r="K90" s="127"/>
      <c r="L90" s="127"/>
      <c r="M90" s="127"/>
    </row>
    <row r="91" spans="2:13" ht="12.75">
      <c r="B91" s="106"/>
      <c r="C91" s="106"/>
      <c r="D91" s="106"/>
      <c r="E91" s="106"/>
      <c r="F91" s="106"/>
      <c r="G91" s="106"/>
      <c r="H91" s="127"/>
      <c r="I91" s="127"/>
      <c r="J91" s="127"/>
      <c r="K91" s="127"/>
      <c r="L91" s="127"/>
      <c r="M91" s="127"/>
    </row>
    <row r="92" spans="2:13" ht="12.75">
      <c r="B92" s="106"/>
      <c r="C92" s="106"/>
      <c r="D92" s="106"/>
      <c r="E92" s="106"/>
      <c r="F92" s="106"/>
      <c r="G92" s="106"/>
      <c r="H92" s="127"/>
      <c r="I92" s="127"/>
      <c r="J92" s="127"/>
      <c r="K92" s="127"/>
      <c r="L92" s="127"/>
      <c r="M92" s="127"/>
    </row>
    <row r="93" spans="2:13" ht="12.75">
      <c r="B93" s="106"/>
      <c r="C93" s="106"/>
      <c r="D93" s="106"/>
      <c r="E93" s="106"/>
      <c r="F93" s="106"/>
      <c r="G93" s="106"/>
      <c r="H93" s="127"/>
      <c r="I93" s="127"/>
      <c r="J93" s="127"/>
      <c r="K93" s="127"/>
      <c r="L93" s="127"/>
      <c r="M93" s="127"/>
    </row>
    <row r="94" spans="2:13" ht="12.75">
      <c r="B94" s="106"/>
      <c r="C94" s="106"/>
      <c r="D94" s="106"/>
      <c r="E94" s="106"/>
      <c r="F94" s="106"/>
      <c r="G94" s="106"/>
      <c r="H94" s="127"/>
      <c r="I94" s="127"/>
      <c r="J94" s="127"/>
      <c r="K94" s="127"/>
      <c r="L94" s="127"/>
      <c r="M94" s="127"/>
    </row>
    <row r="95" spans="2:13" ht="12.75">
      <c r="B95" s="106"/>
      <c r="C95" s="106"/>
      <c r="D95" s="106"/>
      <c r="E95" s="106"/>
      <c r="F95" s="106"/>
      <c r="G95" s="106"/>
      <c r="H95" s="127"/>
      <c r="I95" s="127"/>
      <c r="J95" s="127"/>
      <c r="K95" s="127"/>
      <c r="L95" s="127"/>
      <c r="M95" s="127"/>
    </row>
    <row r="96" spans="2:13" ht="12.75">
      <c r="B96" s="106"/>
      <c r="C96" s="106"/>
      <c r="D96" s="106"/>
      <c r="E96" s="106"/>
      <c r="F96" s="106"/>
      <c r="G96" s="106"/>
      <c r="H96" s="127"/>
      <c r="I96" s="127"/>
      <c r="J96" s="127"/>
      <c r="K96" s="127"/>
      <c r="L96" s="127"/>
      <c r="M96" s="127"/>
    </row>
    <row r="97" spans="2:13" ht="12.75">
      <c r="B97" s="106"/>
      <c r="C97" s="106"/>
      <c r="D97" s="106"/>
      <c r="E97" s="106"/>
      <c r="F97" s="106"/>
      <c r="G97" s="106"/>
      <c r="H97" s="127"/>
      <c r="I97" s="127"/>
      <c r="J97" s="127"/>
      <c r="K97" s="127"/>
      <c r="L97" s="127"/>
      <c r="M97" s="127"/>
    </row>
    <row r="98" spans="2:13" ht="12.75">
      <c r="B98" s="106"/>
      <c r="C98" s="106"/>
      <c r="D98" s="106"/>
      <c r="E98" s="106"/>
      <c r="F98" s="106"/>
      <c r="G98" s="106"/>
      <c r="H98" s="127"/>
      <c r="I98" s="127"/>
      <c r="J98" s="127"/>
      <c r="K98" s="127"/>
      <c r="L98" s="127"/>
      <c r="M98" s="127"/>
    </row>
    <row r="99" spans="2:13" ht="12.75">
      <c r="B99" s="106"/>
      <c r="C99" s="106"/>
      <c r="D99" s="106"/>
      <c r="E99" s="106"/>
      <c r="F99" s="106"/>
      <c r="G99" s="106"/>
      <c r="H99" s="127"/>
      <c r="I99" s="127"/>
      <c r="J99" s="127"/>
      <c r="K99" s="127"/>
      <c r="L99" s="127"/>
      <c r="M99" s="127"/>
    </row>
    <row r="100" spans="2:13" ht="12.75">
      <c r="B100" s="106"/>
      <c r="C100" s="106"/>
      <c r="D100" s="106"/>
      <c r="E100" s="106"/>
      <c r="F100" s="106"/>
      <c r="G100" s="106"/>
      <c r="H100" s="127"/>
      <c r="I100" s="127"/>
      <c r="J100" s="127"/>
      <c r="K100" s="127"/>
      <c r="L100" s="127"/>
      <c r="M100" s="127"/>
    </row>
    <row r="101" spans="2:13" ht="12.75">
      <c r="B101" s="106"/>
      <c r="C101" s="106"/>
      <c r="D101" s="106"/>
      <c r="E101" s="106"/>
      <c r="F101" s="106"/>
      <c r="G101" s="106"/>
      <c r="H101" s="127"/>
      <c r="I101" s="127"/>
      <c r="J101" s="127"/>
      <c r="K101" s="127"/>
      <c r="L101" s="127"/>
      <c r="M101" s="127"/>
    </row>
    <row r="102" spans="2:13" ht="12.75">
      <c r="B102" s="106"/>
      <c r="C102" s="106"/>
      <c r="D102" s="106"/>
      <c r="E102" s="106"/>
      <c r="F102" s="106"/>
      <c r="G102" s="106"/>
      <c r="H102" s="127"/>
      <c r="I102" s="127"/>
      <c r="J102" s="127"/>
      <c r="K102" s="127"/>
      <c r="L102" s="127"/>
      <c r="M102" s="127"/>
    </row>
    <row r="103" spans="2:13" ht="12.75">
      <c r="B103" s="106"/>
      <c r="C103" s="106"/>
      <c r="D103" s="106"/>
      <c r="E103" s="106"/>
      <c r="F103" s="106"/>
      <c r="G103" s="106"/>
      <c r="H103" s="127"/>
      <c r="I103" s="127"/>
      <c r="J103" s="127"/>
      <c r="K103" s="127"/>
      <c r="L103" s="127"/>
      <c r="M103" s="127"/>
    </row>
    <row r="104" spans="2:13" ht="12.75">
      <c r="B104" s="106"/>
      <c r="C104" s="106"/>
      <c r="D104" s="106"/>
      <c r="E104" s="106"/>
      <c r="F104" s="106"/>
      <c r="G104" s="106"/>
      <c r="H104" s="127"/>
      <c r="I104" s="127"/>
      <c r="J104" s="127"/>
      <c r="K104" s="127"/>
      <c r="L104" s="127"/>
      <c r="M104" s="127"/>
    </row>
    <row r="105" spans="2:13" ht="12.75">
      <c r="B105" s="106"/>
      <c r="C105" s="106"/>
      <c r="D105" s="106"/>
      <c r="E105" s="106"/>
      <c r="F105" s="106"/>
      <c r="G105" s="106"/>
      <c r="H105" s="127"/>
      <c r="I105" s="127"/>
      <c r="J105" s="127"/>
      <c r="K105" s="127"/>
      <c r="L105" s="127"/>
      <c r="M105" s="127"/>
    </row>
    <row r="106" spans="2:13" ht="12.75">
      <c r="B106" s="106"/>
      <c r="C106" s="106"/>
      <c r="D106" s="106"/>
      <c r="E106" s="106"/>
      <c r="F106" s="106"/>
      <c r="G106" s="106"/>
      <c r="H106" s="127"/>
      <c r="I106" s="127"/>
      <c r="J106" s="127"/>
      <c r="K106" s="127"/>
      <c r="L106" s="127"/>
      <c r="M106" s="127"/>
    </row>
    <row r="107" spans="2:13" ht="12.75">
      <c r="B107" s="106"/>
      <c r="C107" s="106"/>
      <c r="D107" s="106"/>
      <c r="E107" s="106"/>
      <c r="F107" s="106"/>
      <c r="G107" s="106"/>
      <c r="H107" s="127"/>
      <c r="I107" s="127"/>
      <c r="J107" s="127"/>
      <c r="K107" s="127"/>
      <c r="L107" s="127"/>
      <c r="M107" s="127"/>
    </row>
    <row r="108" spans="2:13" ht="12.75">
      <c r="B108" s="106"/>
      <c r="C108" s="106"/>
      <c r="D108" s="106"/>
      <c r="E108" s="106"/>
      <c r="F108" s="106"/>
      <c r="G108" s="106"/>
      <c r="H108" s="127"/>
      <c r="I108" s="127"/>
      <c r="J108" s="127"/>
      <c r="K108" s="127"/>
      <c r="L108" s="127"/>
      <c r="M108" s="127"/>
    </row>
    <row r="109" spans="2:13" ht="12.75">
      <c r="B109" s="106"/>
      <c r="C109" s="106"/>
      <c r="D109" s="106"/>
      <c r="E109" s="106"/>
      <c r="F109" s="106"/>
      <c r="G109" s="106"/>
      <c r="H109" s="127"/>
      <c r="I109" s="127"/>
      <c r="J109" s="127"/>
      <c r="K109" s="127"/>
      <c r="L109" s="127"/>
      <c r="M109" s="127"/>
    </row>
    <row r="110" spans="2:13" ht="12.75">
      <c r="B110" s="106"/>
      <c r="C110" s="106"/>
      <c r="D110" s="106"/>
      <c r="E110" s="106"/>
      <c r="F110" s="106"/>
      <c r="G110" s="106"/>
      <c r="H110" s="127"/>
      <c r="I110" s="127"/>
      <c r="J110" s="127"/>
      <c r="K110" s="127"/>
      <c r="L110" s="127"/>
      <c r="M110" s="127"/>
    </row>
    <row r="111" spans="2:13" ht="12.75">
      <c r="B111" s="106"/>
      <c r="C111" s="106"/>
      <c r="D111" s="106"/>
      <c r="E111" s="106"/>
      <c r="F111" s="106"/>
      <c r="G111" s="106"/>
      <c r="H111" s="127"/>
      <c r="I111" s="127"/>
      <c r="J111" s="127"/>
      <c r="K111" s="127"/>
      <c r="L111" s="127"/>
      <c r="M111" s="127"/>
    </row>
    <row r="112" spans="2:13" ht="12.75">
      <c r="B112" s="106"/>
      <c r="C112" s="106"/>
      <c r="D112" s="106"/>
      <c r="E112" s="106"/>
      <c r="F112" s="106"/>
      <c r="G112" s="106"/>
      <c r="H112" s="127"/>
      <c r="I112" s="127"/>
      <c r="J112" s="127"/>
      <c r="K112" s="127"/>
      <c r="L112" s="127"/>
      <c r="M112" s="127"/>
    </row>
    <row r="113" spans="2:13" ht="12.75">
      <c r="B113" s="106"/>
      <c r="C113" s="106"/>
      <c r="D113" s="106"/>
      <c r="E113" s="106"/>
      <c r="F113" s="106"/>
      <c r="G113" s="106"/>
      <c r="H113" s="127"/>
      <c r="I113" s="127"/>
      <c r="J113" s="127"/>
      <c r="K113" s="127"/>
      <c r="L113" s="127"/>
      <c r="M113" s="127"/>
    </row>
    <row r="114" spans="2:13" ht="12.75">
      <c r="B114" s="106"/>
      <c r="C114" s="106"/>
      <c r="D114" s="106"/>
      <c r="E114" s="106"/>
      <c r="F114" s="106"/>
      <c r="G114" s="106"/>
      <c r="H114" s="127"/>
      <c r="I114" s="127"/>
      <c r="J114" s="127"/>
      <c r="K114" s="127"/>
      <c r="L114" s="127"/>
      <c r="M114" s="127"/>
    </row>
    <row r="115" spans="2:13" ht="12.75">
      <c r="B115" s="106"/>
      <c r="C115" s="106"/>
      <c r="D115" s="106"/>
      <c r="E115" s="106"/>
      <c r="F115" s="106"/>
      <c r="G115" s="106"/>
      <c r="H115" s="127"/>
      <c r="I115" s="127"/>
      <c r="J115" s="127"/>
      <c r="K115" s="127"/>
      <c r="L115" s="127"/>
      <c r="M115" s="127"/>
    </row>
    <row r="116" spans="2:13" ht="12.75">
      <c r="B116" s="106"/>
      <c r="C116" s="106"/>
      <c r="D116" s="106"/>
      <c r="E116" s="106"/>
      <c r="F116" s="106"/>
      <c r="G116" s="106"/>
      <c r="H116" s="127"/>
      <c r="I116" s="127"/>
      <c r="J116" s="127"/>
      <c r="K116" s="127"/>
      <c r="L116" s="127"/>
      <c r="M116" s="127"/>
    </row>
    <row r="117" spans="2:13" ht="12.75">
      <c r="B117" s="106"/>
      <c r="C117" s="106"/>
      <c r="D117" s="106"/>
      <c r="E117" s="106"/>
      <c r="F117" s="106"/>
      <c r="G117" s="106"/>
      <c r="H117" s="127"/>
      <c r="I117" s="127"/>
      <c r="J117" s="127"/>
      <c r="K117" s="127"/>
      <c r="L117" s="127"/>
      <c r="M117" s="127"/>
    </row>
    <row r="118" spans="2:13" ht="12.75">
      <c r="B118" s="106"/>
      <c r="C118" s="106"/>
      <c r="D118" s="106"/>
      <c r="E118" s="106"/>
      <c r="F118" s="106"/>
      <c r="G118" s="106"/>
      <c r="H118" s="127"/>
      <c r="I118" s="127"/>
      <c r="J118" s="127"/>
      <c r="K118" s="127"/>
      <c r="L118" s="127"/>
      <c r="M118" s="127"/>
    </row>
    <row r="119" spans="2:13" ht="12.75">
      <c r="B119" s="106"/>
      <c r="C119" s="106"/>
      <c r="D119" s="106"/>
      <c r="E119" s="106"/>
      <c r="F119" s="106"/>
      <c r="G119" s="106"/>
      <c r="H119" s="127"/>
      <c r="I119" s="127"/>
      <c r="J119" s="127"/>
      <c r="K119" s="127"/>
      <c r="L119" s="127"/>
      <c r="M119" s="127"/>
    </row>
    <row r="120" spans="2:13" ht="12.75">
      <c r="B120" s="106"/>
      <c r="C120" s="106"/>
      <c r="D120" s="106"/>
      <c r="E120" s="106"/>
      <c r="F120" s="106"/>
      <c r="G120" s="106"/>
      <c r="H120" s="127"/>
      <c r="I120" s="127"/>
      <c r="J120" s="127"/>
      <c r="K120" s="127"/>
      <c r="L120" s="127"/>
      <c r="M120" s="127"/>
    </row>
    <row r="121" spans="2:13" ht="12.75">
      <c r="B121" s="106"/>
      <c r="C121" s="106"/>
      <c r="D121" s="106"/>
      <c r="E121" s="106"/>
      <c r="F121" s="106"/>
      <c r="G121" s="106"/>
      <c r="H121" s="127"/>
      <c r="I121" s="127"/>
      <c r="J121" s="127"/>
      <c r="K121" s="127"/>
      <c r="L121" s="127"/>
      <c r="M121" s="127"/>
    </row>
    <row r="122" spans="2:13" ht="12.75">
      <c r="B122" s="106"/>
      <c r="C122" s="106"/>
      <c r="D122" s="106"/>
      <c r="E122" s="106"/>
      <c r="F122" s="106"/>
      <c r="G122" s="106"/>
      <c r="H122" s="127"/>
      <c r="I122" s="127"/>
      <c r="J122" s="127"/>
      <c r="K122" s="127"/>
      <c r="L122" s="127"/>
      <c r="M122" s="127"/>
    </row>
    <row r="123" spans="2:13" ht="12.75">
      <c r="B123" s="106"/>
      <c r="C123" s="106"/>
      <c r="D123" s="106"/>
      <c r="E123" s="106"/>
      <c r="F123" s="106"/>
      <c r="G123" s="106"/>
      <c r="H123" s="127"/>
      <c r="I123" s="127"/>
      <c r="J123" s="127"/>
      <c r="K123" s="127"/>
      <c r="L123" s="127"/>
      <c r="M123" s="127"/>
    </row>
    <row r="124" spans="2:13" ht="12.75">
      <c r="B124" s="106"/>
      <c r="C124" s="106"/>
      <c r="D124" s="106"/>
      <c r="E124" s="106"/>
      <c r="F124" s="106"/>
      <c r="G124" s="106"/>
      <c r="H124" s="127"/>
      <c r="I124" s="127"/>
      <c r="J124" s="127"/>
      <c r="K124" s="127"/>
      <c r="L124" s="127"/>
      <c r="M124" s="127"/>
    </row>
    <row r="125" spans="2:13" ht="12.75">
      <c r="B125" s="106"/>
      <c r="C125" s="106"/>
      <c r="D125" s="106"/>
      <c r="E125" s="106"/>
      <c r="F125" s="106"/>
      <c r="G125" s="106"/>
      <c r="H125" s="127"/>
      <c r="I125" s="127"/>
      <c r="J125" s="127"/>
      <c r="K125" s="127"/>
      <c r="L125" s="127"/>
      <c r="M125" s="127"/>
    </row>
    <row r="126" spans="2:13" ht="12.75">
      <c r="B126" s="106"/>
      <c r="C126" s="106"/>
      <c r="D126" s="106"/>
      <c r="E126" s="106"/>
      <c r="F126" s="106"/>
      <c r="G126" s="106"/>
      <c r="H126" s="127"/>
      <c r="I126" s="127"/>
      <c r="J126" s="127"/>
      <c r="K126" s="127"/>
      <c r="L126" s="127"/>
      <c r="M126" s="127"/>
    </row>
    <row r="127" spans="2:13" ht="12.75">
      <c r="B127" s="106"/>
      <c r="C127" s="106"/>
      <c r="D127" s="106"/>
      <c r="E127" s="106"/>
      <c r="F127" s="106"/>
      <c r="G127" s="106"/>
      <c r="H127" s="127"/>
      <c r="I127" s="127"/>
      <c r="J127" s="127"/>
      <c r="K127" s="127"/>
      <c r="L127" s="127"/>
      <c r="M127" s="127"/>
    </row>
    <row r="128" spans="2:13" ht="12.75">
      <c r="B128" s="106"/>
      <c r="C128" s="106"/>
      <c r="D128" s="106"/>
      <c r="E128" s="106"/>
      <c r="F128" s="106"/>
      <c r="G128" s="106"/>
      <c r="H128" s="127"/>
      <c r="I128" s="127"/>
      <c r="J128" s="127"/>
      <c r="K128" s="127"/>
      <c r="L128" s="127"/>
      <c r="M128" s="127"/>
    </row>
    <row r="129" spans="2:13" ht="12.75">
      <c r="B129" s="106"/>
      <c r="C129" s="106"/>
      <c r="D129" s="106"/>
      <c r="E129" s="106"/>
      <c r="F129" s="106"/>
      <c r="G129" s="106"/>
      <c r="H129" s="127"/>
      <c r="I129" s="127"/>
      <c r="J129" s="127"/>
      <c r="K129" s="127"/>
      <c r="L129" s="127"/>
      <c r="M129" s="127"/>
    </row>
    <row r="130" spans="2:13" ht="12.75">
      <c r="B130" s="106"/>
      <c r="C130" s="106"/>
      <c r="D130" s="106"/>
      <c r="E130" s="106"/>
      <c r="F130" s="106"/>
      <c r="G130" s="106"/>
      <c r="H130" s="127"/>
      <c r="I130" s="127"/>
      <c r="J130" s="127"/>
      <c r="K130" s="127"/>
      <c r="L130" s="127"/>
      <c r="M130" s="127"/>
    </row>
    <row r="131" spans="2:13" ht="12.75">
      <c r="B131" s="106"/>
      <c r="C131" s="106"/>
      <c r="D131" s="106"/>
      <c r="E131" s="106"/>
      <c r="F131" s="106"/>
      <c r="G131" s="106"/>
      <c r="H131" s="127"/>
      <c r="I131" s="127"/>
      <c r="J131" s="127"/>
      <c r="K131" s="127"/>
      <c r="L131" s="127"/>
      <c r="M131" s="127"/>
    </row>
    <row r="132" spans="2:13" ht="12.75">
      <c r="B132" s="106"/>
      <c r="C132" s="106"/>
      <c r="D132" s="106"/>
      <c r="E132" s="106"/>
      <c r="F132" s="106"/>
      <c r="G132" s="106"/>
      <c r="H132" s="127"/>
      <c r="I132" s="127"/>
      <c r="J132" s="127"/>
      <c r="K132" s="127"/>
      <c r="L132" s="127"/>
      <c r="M132" s="127"/>
    </row>
    <row r="133" spans="2:13" ht="12.75">
      <c r="B133" s="106"/>
      <c r="C133" s="106"/>
      <c r="D133" s="106"/>
      <c r="E133" s="106"/>
      <c r="F133" s="106"/>
      <c r="G133" s="106"/>
      <c r="H133" s="127"/>
      <c r="I133" s="127"/>
      <c r="J133" s="127"/>
      <c r="K133" s="127"/>
      <c r="L133" s="127"/>
      <c r="M133" s="127"/>
    </row>
    <row r="134" spans="2:13" ht="12.75">
      <c r="B134" s="106"/>
      <c r="C134" s="106"/>
      <c r="D134" s="106"/>
      <c r="E134" s="106"/>
      <c r="F134" s="106"/>
      <c r="G134" s="106"/>
      <c r="H134" s="127"/>
      <c r="I134" s="127"/>
      <c r="J134" s="127"/>
      <c r="K134" s="127"/>
      <c r="L134" s="127"/>
      <c r="M134" s="127"/>
    </row>
    <row r="135" spans="2:13" ht="12.75">
      <c r="B135" s="106"/>
      <c r="C135" s="106"/>
      <c r="D135" s="106"/>
      <c r="E135" s="106"/>
      <c r="F135" s="106"/>
      <c r="G135" s="106"/>
      <c r="H135" s="127"/>
      <c r="I135" s="127"/>
      <c r="J135" s="127"/>
      <c r="K135" s="127"/>
      <c r="L135" s="127"/>
      <c r="M135" s="127"/>
    </row>
    <row r="136" spans="2:13" ht="12.75">
      <c r="B136" s="106"/>
      <c r="C136" s="106"/>
      <c r="D136" s="106"/>
      <c r="E136" s="106"/>
      <c r="F136" s="106"/>
      <c r="G136" s="106"/>
      <c r="H136" s="127"/>
      <c r="I136" s="127"/>
      <c r="J136" s="127"/>
      <c r="K136" s="127"/>
      <c r="L136" s="127"/>
      <c r="M136" s="127"/>
    </row>
    <row r="137" spans="2:13" ht="12.75">
      <c r="B137" s="106"/>
      <c r="C137" s="106"/>
      <c r="D137" s="106"/>
      <c r="E137" s="106"/>
      <c r="F137" s="106"/>
      <c r="G137" s="106"/>
      <c r="H137" s="127"/>
      <c r="I137" s="127"/>
      <c r="J137" s="127"/>
      <c r="K137" s="127"/>
      <c r="L137" s="127"/>
      <c r="M137" s="127"/>
    </row>
    <row r="138" spans="2:13" ht="12.75">
      <c r="B138" s="106"/>
      <c r="C138" s="106"/>
      <c r="D138" s="106"/>
      <c r="E138" s="106"/>
      <c r="F138" s="106"/>
      <c r="G138" s="106"/>
      <c r="H138" s="127"/>
      <c r="I138" s="127"/>
      <c r="J138" s="127"/>
      <c r="K138" s="127"/>
      <c r="L138" s="127"/>
      <c r="M138" s="127"/>
    </row>
    <row r="139" spans="2:13" ht="12.75">
      <c r="B139" s="106"/>
      <c r="C139" s="106"/>
      <c r="D139" s="106"/>
      <c r="E139" s="106"/>
      <c r="F139" s="106"/>
      <c r="G139" s="106"/>
      <c r="H139" s="127"/>
      <c r="I139" s="127"/>
      <c r="J139" s="127"/>
      <c r="K139" s="127"/>
      <c r="L139" s="127"/>
      <c r="M139" s="127"/>
    </row>
    <row r="140" spans="2:13" ht="12.75">
      <c r="B140" s="106"/>
      <c r="C140" s="106"/>
      <c r="D140" s="106"/>
      <c r="E140" s="106"/>
      <c r="F140" s="106"/>
      <c r="G140" s="106"/>
      <c r="H140" s="127"/>
      <c r="I140" s="127"/>
      <c r="J140" s="127"/>
      <c r="K140" s="127"/>
      <c r="L140" s="127"/>
      <c r="M140" s="127"/>
    </row>
    <row r="141" spans="2:13" ht="12.75">
      <c r="B141" s="106"/>
      <c r="C141" s="106"/>
      <c r="D141" s="106"/>
      <c r="E141" s="106"/>
      <c r="F141" s="106"/>
      <c r="G141" s="106"/>
      <c r="H141" s="127"/>
      <c r="I141" s="127"/>
      <c r="J141" s="127"/>
      <c r="K141" s="127"/>
      <c r="L141" s="127"/>
      <c r="M141" s="127"/>
    </row>
    <row r="142" spans="2:13" ht="12.75">
      <c r="B142" s="106"/>
      <c r="C142" s="106"/>
      <c r="D142" s="106"/>
      <c r="E142" s="106"/>
      <c r="F142" s="106"/>
      <c r="G142" s="106"/>
      <c r="H142" s="127"/>
      <c r="I142" s="127"/>
      <c r="J142" s="127"/>
      <c r="K142" s="127"/>
      <c r="L142" s="127"/>
      <c r="M142" s="127"/>
    </row>
    <row r="143" spans="2:13" ht="12.75">
      <c r="B143" s="106"/>
      <c r="C143" s="106"/>
      <c r="D143" s="106"/>
      <c r="E143" s="106"/>
      <c r="F143" s="106"/>
      <c r="G143" s="106"/>
      <c r="H143" s="127"/>
      <c r="I143" s="127"/>
      <c r="J143" s="127"/>
      <c r="K143" s="127"/>
      <c r="L143" s="127"/>
      <c r="M143" s="127"/>
    </row>
    <row r="144" spans="2:13" ht="12.75">
      <c r="B144" s="106"/>
      <c r="C144" s="106"/>
      <c r="D144" s="106"/>
      <c r="E144" s="106"/>
      <c r="F144" s="106"/>
      <c r="G144" s="106"/>
      <c r="H144" s="127"/>
      <c r="I144" s="127"/>
      <c r="J144" s="127"/>
      <c r="K144" s="127"/>
      <c r="L144" s="127"/>
      <c r="M144" s="127"/>
    </row>
    <row r="145" spans="2:13" ht="12.75">
      <c r="B145" s="106"/>
      <c r="C145" s="106"/>
      <c r="D145" s="106"/>
      <c r="E145" s="106"/>
      <c r="F145" s="106"/>
      <c r="G145" s="106"/>
      <c r="H145" s="127"/>
      <c r="I145" s="127"/>
      <c r="J145" s="127"/>
      <c r="K145" s="127"/>
      <c r="L145" s="127"/>
      <c r="M145" s="127"/>
    </row>
    <row r="146" spans="2:13" ht="12.75">
      <c r="B146" s="106"/>
      <c r="C146" s="106"/>
      <c r="D146" s="106"/>
      <c r="E146" s="106"/>
      <c r="F146" s="106"/>
      <c r="G146" s="106"/>
      <c r="H146" s="127"/>
      <c r="I146" s="127"/>
      <c r="J146" s="127"/>
      <c r="K146" s="127"/>
      <c r="L146" s="127"/>
      <c r="M146" s="127"/>
    </row>
    <row r="147" spans="2:13" ht="12.75">
      <c r="B147" s="106"/>
      <c r="C147" s="106"/>
      <c r="D147" s="106"/>
      <c r="E147" s="106"/>
      <c r="F147" s="106"/>
      <c r="G147" s="106"/>
      <c r="H147" s="127"/>
      <c r="I147" s="127"/>
      <c r="J147" s="127"/>
      <c r="K147" s="127"/>
      <c r="L147" s="127"/>
      <c r="M147" s="127"/>
    </row>
    <row r="148" spans="2:13" ht="12.75">
      <c r="B148" s="106"/>
      <c r="C148" s="106"/>
      <c r="D148" s="106"/>
      <c r="E148" s="106"/>
      <c r="F148" s="106"/>
      <c r="G148" s="106"/>
      <c r="H148" s="127"/>
      <c r="I148" s="127"/>
      <c r="J148" s="127"/>
      <c r="K148" s="127"/>
      <c r="L148" s="127"/>
      <c r="M148" s="127"/>
    </row>
    <row r="149" spans="2:13" ht="12.75">
      <c r="B149" s="106"/>
      <c r="C149" s="106"/>
      <c r="D149" s="106"/>
      <c r="E149" s="106"/>
      <c r="F149" s="106"/>
      <c r="G149" s="106"/>
      <c r="H149" s="127"/>
      <c r="I149" s="127"/>
      <c r="J149" s="127"/>
      <c r="K149" s="127"/>
      <c r="L149" s="127"/>
      <c r="M149" s="127"/>
    </row>
    <row r="150" spans="2:13" ht="12.75">
      <c r="B150" s="106"/>
      <c r="C150" s="106"/>
      <c r="D150" s="106"/>
      <c r="E150" s="106"/>
      <c r="F150" s="106"/>
      <c r="G150" s="106"/>
      <c r="H150" s="127"/>
      <c r="I150" s="127"/>
      <c r="J150" s="127"/>
      <c r="K150" s="127"/>
      <c r="L150" s="127"/>
      <c r="M150" s="127"/>
    </row>
    <row r="151" spans="2:13" ht="12.75">
      <c r="B151" s="106"/>
      <c r="C151" s="106"/>
      <c r="D151" s="106"/>
      <c r="E151" s="106"/>
      <c r="F151" s="106"/>
      <c r="G151" s="106"/>
      <c r="H151" s="127"/>
      <c r="I151" s="127"/>
      <c r="J151" s="127"/>
      <c r="K151" s="127"/>
      <c r="L151" s="127"/>
      <c r="M151" s="127"/>
    </row>
    <row r="152" spans="2:13" ht="12.75">
      <c r="B152" s="106"/>
      <c r="C152" s="106"/>
      <c r="D152" s="106"/>
      <c r="E152" s="106"/>
      <c r="F152" s="106"/>
      <c r="G152" s="106"/>
      <c r="H152" s="127"/>
      <c r="I152" s="127"/>
      <c r="J152" s="127"/>
      <c r="K152" s="127"/>
      <c r="L152" s="127"/>
      <c r="M152" s="127"/>
    </row>
    <row r="153" spans="2:13" ht="12.75">
      <c r="B153" s="106"/>
      <c r="C153" s="106"/>
      <c r="D153" s="106"/>
      <c r="E153" s="106"/>
      <c r="F153" s="106"/>
      <c r="G153" s="106"/>
      <c r="H153" s="127"/>
      <c r="I153" s="127"/>
      <c r="J153" s="127"/>
      <c r="K153" s="127"/>
      <c r="L153" s="127"/>
      <c r="M153" s="127"/>
    </row>
    <row r="154" spans="2:13" ht="12.75">
      <c r="B154" s="106"/>
      <c r="C154" s="106"/>
      <c r="D154" s="106"/>
      <c r="E154" s="106"/>
      <c r="F154" s="106"/>
      <c r="G154" s="106"/>
      <c r="H154" s="127"/>
      <c r="I154" s="127"/>
      <c r="J154" s="127"/>
      <c r="K154" s="127"/>
      <c r="L154" s="127"/>
      <c r="M154" s="127"/>
    </row>
    <row r="155" spans="2:13" ht="12.75">
      <c r="B155" s="106"/>
      <c r="C155" s="106"/>
      <c r="D155" s="106"/>
      <c r="E155" s="106"/>
      <c r="F155" s="106"/>
      <c r="G155" s="106"/>
      <c r="H155" s="127"/>
      <c r="I155" s="127"/>
      <c r="J155" s="127"/>
      <c r="K155" s="127"/>
      <c r="L155" s="127"/>
      <c r="M155" s="127"/>
    </row>
    <row r="156" spans="2:13" ht="12.75">
      <c r="B156" s="106"/>
      <c r="C156" s="106"/>
      <c r="D156" s="106"/>
      <c r="E156" s="106"/>
      <c r="F156" s="106"/>
      <c r="G156" s="106"/>
      <c r="H156" s="127"/>
      <c r="I156" s="127"/>
      <c r="J156" s="127"/>
      <c r="K156" s="127"/>
      <c r="L156" s="127"/>
      <c r="M156" s="127"/>
    </row>
    <row r="157" spans="2:13" ht="12.75">
      <c r="B157" s="106"/>
      <c r="C157" s="106"/>
      <c r="D157" s="106"/>
      <c r="E157" s="106"/>
      <c r="F157" s="106"/>
      <c r="G157" s="106"/>
      <c r="H157" s="127"/>
      <c r="I157" s="127"/>
      <c r="J157" s="127"/>
      <c r="K157" s="127"/>
      <c r="L157" s="127"/>
      <c r="M157" s="127"/>
    </row>
    <row r="158" spans="2:13" ht="12.75">
      <c r="B158" s="106"/>
      <c r="C158" s="106"/>
      <c r="D158" s="106"/>
      <c r="E158" s="106"/>
      <c r="F158" s="106"/>
      <c r="G158" s="106"/>
      <c r="H158" s="127"/>
      <c r="I158" s="127"/>
      <c r="J158" s="127"/>
      <c r="K158" s="127"/>
      <c r="L158" s="127"/>
      <c r="M158" s="127"/>
    </row>
    <row r="159" spans="2:13" ht="12.75">
      <c r="B159" s="106"/>
      <c r="C159" s="106"/>
      <c r="D159" s="106"/>
      <c r="E159" s="106"/>
      <c r="F159" s="106"/>
      <c r="G159" s="106"/>
      <c r="H159" s="127"/>
      <c r="I159" s="127"/>
      <c r="J159" s="127"/>
      <c r="K159" s="127"/>
      <c r="L159" s="127"/>
      <c r="M159" s="127"/>
    </row>
    <row r="160" spans="2:13" ht="12.75">
      <c r="B160" s="106"/>
      <c r="C160" s="106"/>
      <c r="D160" s="106"/>
      <c r="E160" s="106"/>
      <c r="F160" s="106"/>
      <c r="G160" s="106"/>
      <c r="H160" s="127"/>
      <c r="I160" s="127"/>
      <c r="J160" s="127"/>
      <c r="K160" s="127"/>
      <c r="L160" s="127"/>
      <c r="M160" s="127"/>
    </row>
    <row r="161" spans="2:13" ht="12.75">
      <c r="B161" s="106"/>
      <c r="C161" s="106"/>
      <c r="D161" s="106"/>
      <c r="E161" s="106"/>
      <c r="F161" s="106"/>
      <c r="G161" s="106"/>
      <c r="H161" s="127"/>
      <c r="I161" s="127"/>
      <c r="J161" s="127"/>
      <c r="K161" s="127"/>
      <c r="L161" s="127"/>
      <c r="M161" s="127"/>
    </row>
    <row r="162" spans="2:13" ht="12.75">
      <c r="B162" s="106"/>
      <c r="C162" s="106"/>
      <c r="D162" s="106"/>
      <c r="E162" s="106"/>
      <c r="F162" s="106"/>
      <c r="G162" s="106"/>
      <c r="H162" s="127"/>
      <c r="I162" s="127"/>
      <c r="J162" s="127"/>
      <c r="K162" s="127"/>
      <c r="L162" s="127"/>
      <c r="M162" s="127"/>
    </row>
    <row r="163" spans="2:13" ht="12.75">
      <c r="B163" s="106"/>
      <c r="C163" s="106"/>
      <c r="D163" s="106"/>
      <c r="E163" s="106"/>
      <c r="F163" s="106"/>
      <c r="G163" s="106"/>
      <c r="H163" s="127"/>
      <c r="I163" s="127"/>
      <c r="J163" s="127"/>
      <c r="K163" s="127"/>
      <c r="L163" s="127"/>
      <c r="M163" s="127"/>
    </row>
    <row r="164" spans="2:13" ht="12.75">
      <c r="B164" s="106"/>
      <c r="C164" s="106"/>
      <c r="D164" s="106"/>
      <c r="E164" s="106"/>
      <c r="F164" s="106"/>
      <c r="G164" s="106"/>
      <c r="H164" s="127"/>
      <c r="I164" s="127"/>
      <c r="J164" s="127"/>
      <c r="K164" s="127"/>
      <c r="L164" s="127"/>
      <c r="M164" s="127"/>
    </row>
    <row r="165" spans="2:13" ht="12.75">
      <c r="B165" s="106"/>
      <c r="C165" s="106"/>
      <c r="D165" s="106"/>
      <c r="E165" s="106"/>
      <c r="F165" s="106"/>
      <c r="G165" s="106"/>
      <c r="H165" s="127"/>
      <c r="I165" s="127"/>
      <c r="J165" s="127"/>
      <c r="K165" s="127"/>
      <c r="L165" s="127"/>
      <c r="M165" s="127"/>
    </row>
    <row r="166" spans="2:13" ht="12.75">
      <c r="B166" s="106"/>
      <c r="C166" s="106"/>
      <c r="D166" s="106"/>
      <c r="E166" s="106"/>
      <c r="F166" s="106"/>
      <c r="G166" s="106"/>
      <c r="H166" s="127"/>
      <c r="I166" s="127"/>
      <c r="J166" s="127"/>
      <c r="K166" s="127"/>
      <c r="L166" s="127"/>
      <c r="M166" s="127"/>
    </row>
    <row r="167" spans="2:13" ht="12.75">
      <c r="B167" s="106"/>
      <c r="C167" s="106"/>
      <c r="D167" s="106"/>
      <c r="E167" s="106"/>
      <c r="F167" s="106"/>
      <c r="G167" s="106"/>
      <c r="H167" s="127"/>
      <c r="I167" s="127"/>
      <c r="J167" s="127"/>
      <c r="K167" s="127"/>
      <c r="L167" s="127"/>
      <c r="M167" s="127"/>
    </row>
    <row r="168" spans="2:13" ht="12.75">
      <c r="B168" s="106"/>
      <c r="C168" s="106"/>
      <c r="D168" s="106"/>
      <c r="E168" s="106"/>
      <c r="F168" s="106"/>
      <c r="G168" s="106"/>
      <c r="H168" s="127"/>
      <c r="I168" s="127"/>
      <c r="J168" s="127"/>
      <c r="K168" s="127"/>
      <c r="L168" s="127"/>
      <c r="M168" s="127"/>
    </row>
    <row r="169" spans="2:13" ht="12.75">
      <c r="B169" s="106"/>
      <c r="C169" s="106"/>
      <c r="D169" s="106"/>
      <c r="E169" s="106"/>
      <c r="F169" s="106"/>
      <c r="G169" s="106"/>
      <c r="H169" s="127"/>
      <c r="I169" s="127"/>
      <c r="J169" s="127"/>
      <c r="K169" s="127"/>
      <c r="L169" s="127"/>
      <c r="M169" s="127"/>
    </row>
    <row r="170" spans="2:13" ht="12.75">
      <c r="B170" s="106"/>
      <c r="C170" s="106"/>
      <c r="D170" s="106"/>
      <c r="E170" s="106"/>
      <c r="F170" s="106"/>
      <c r="G170" s="106"/>
      <c r="H170" s="127"/>
      <c r="I170" s="127"/>
      <c r="J170" s="127"/>
      <c r="K170" s="127"/>
      <c r="L170" s="127"/>
      <c r="M170" s="127"/>
    </row>
    <row r="171" spans="2:13" ht="12.75">
      <c r="B171" s="106"/>
      <c r="C171" s="106"/>
      <c r="D171" s="106"/>
      <c r="E171" s="106"/>
      <c r="F171" s="106"/>
      <c r="G171" s="106"/>
      <c r="H171" s="127"/>
      <c r="I171" s="127"/>
      <c r="J171" s="127"/>
      <c r="K171" s="127"/>
      <c r="L171" s="127"/>
      <c r="M171" s="127"/>
    </row>
    <row r="172" spans="2:13" ht="12.75">
      <c r="B172" s="106"/>
      <c r="C172" s="106"/>
      <c r="D172" s="106"/>
      <c r="E172" s="106"/>
      <c r="F172" s="106"/>
      <c r="G172" s="106"/>
      <c r="H172" s="127"/>
      <c r="I172" s="127"/>
      <c r="J172" s="127"/>
      <c r="K172" s="127"/>
      <c r="L172" s="127"/>
      <c r="M172" s="127"/>
    </row>
    <row r="173" spans="2:13" ht="12.75">
      <c r="B173" s="106"/>
      <c r="C173" s="106"/>
      <c r="D173" s="106"/>
      <c r="E173" s="106"/>
      <c r="F173" s="106"/>
      <c r="G173" s="106"/>
      <c r="H173" s="127"/>
      <c r="I173" s="127"/>
      <c r="J173" s="127"/>
      <c r="K173" s="127"/>
      <c r="L173" s="127"/>
      <c r="M173" s="127"/>
    </row>
    <row r="174" spans="2:13" ht="12.75">
      <c r="B174" s="106"/>
      <c r="C174" s="106"/>
      <c r="D174" s="106"/>
      <c r="E174" s="106"/>
      <c r="F174" s="106"/>
      <c r="G174" s="106"/>
      <c r="H174" s="127"/>
      <c r="I174" s="127"/>
      <c r="J174" s="127"/>
      <c r="K174" s="127"/>
      <c r="L174" s="127"/>
      <c r="M174" s="127"/>
    </row>
    <row r="175" spans="2:13" ht="12.75">
      <c r="B175" s="106"/>
      <c r="C175" s="106"/>
      <c r="D175" s="106"/>
      <c r="E175" s="106"/>
      <c r="F175" s="106"/>
      <c r="G175" s="106"/>
      <c r="H175" s="127"/>
      <c r="I175" s="127"/>
      <c r="J175" s="127"/>
      <c r="K175" s="127"/>
      <c r="L175" s="127"/>
      <c r="M175" s="127"/>
    </row>
    <row r="176" spans="2:13" ht="12.75">
      <c r="B176" s="106"/>
      <c r="C176" s="106"/>
      <c r="D176" s="106"/>
      <c r="E176" s="106"/>
      <c r="F176" s="106"/>
      <c r="G176" s="106"/>
      <c r="H176" s="127"/>
      <c r="I176" s="127"/>
      <c r="J176" s="127"/>
      <c r="K176" s="127"/>
      <c r="L176" s="127"/>
      <c r="M176" s="127"/>
    </row>
    <row r="177" spans="2:13" ht="12.75">
      <c r="B177" s="106"/>
      <c r="C177" s="106"/>
      <c r="D177" s="106"/>
      <c r="E177" s="106"/>
      <c r="F177" s="106"/>
      <c r="G177" s="106"/>
      <c r="H177" s="127"/>
      <c r="I177" s="127"/>
      <c r="J177" s="127"/>
      <c r="K177" s="127"/>
      <c r="L177" s="127"/>
      <c r="M177" s="127"/>
    </row>
    <row r="178" spans="2:13" ht="12.75">
      <c r="B178" s="106"/>
      <c r="C178" s="106"/>
      <c r="D178" s="106"/>
      <c r="E178" s="106"/>
      <c r="F178" s="106"/>
      <c r="G178" s="106"/>
      <c r="H178" s="127"/>
      <c r="I178" s="127"/>
      <c r="J178" s="127"/>
      <c r="K178" s="127"/>
      <c r="L178" s="127"/>
      <c r="M178" s="127"/>
    </row>
    <row r="179" spans="2:13" ht="12.75">
      <c r="B179" s="106"/>
      <c r="C179" s="106"/>
      <c r="D179" s="106"/>
      <c r="E179" s="106"/>
      <c r="F179" s="106"/>
      <c r="G179" s="106"/>
      <c r="H179" s="127"/>
      <c r="I179" s="127"/>
      <c r="J179" s="127"/>
      <c r="K179" s="127"/>
      <c r="L179" s="127"/>
      <c r="M179" s="127"/>
    </row>
    <row r="180" spans="2:13" ht="12.75">
      <c r="B180" s="106"/>
      <c r="C180" s="106"/>
      <c r="D180" s="106"/>
      <c r="E180" s="106"/>
      <c r="F180" s="106"/>
      <c r="G180" s="106"/>
      <c r="H180" s="127"/>
      <c r="I180" s="127"/>
      <c r="J180" s="127"/>
      <c r="K180" s="127"/>
      <c r="L180" s="127"/>
      <c r="M180" s="127"/>
    </row>
    <row r="181" spans="2:13" ht="12.75">
      <c r="B181" s="106"/>
      <c r="C181" s="106"/>
      <c r="D181" s="106"/>
      <c r="E181" s="106"/>
      <c r="F181" s="106"/>
      <c r="G181" s="106"/>
      <c r="H181" s="127"/>
      <c r="I181" s="127"/>
      <c r="J181" s="127"/>
      <c r="K181" s="127"/>
      <c r="L181" s="127"/>
      <c r="M181" s="127"/>
    </row>
    <row r="182" spans="2:13" ht="12.75">
      <c r="B182" s="106"/>
      <c r="C182" s="106"/>
      <c r="D182" s="106"/>
      <c r="E182" s="106"/>
      <c r="F182" s="106"/>
      <c r="G182" s="106"/>
      <c r="H182" s="127"/>
      <c r="I182" s="127"/>
      <c r="J182" s="127"/>
      <c r="K182" s="127"/>
      <c r="L182" s="127"/>
      <c r="M182" s="127"/>
    </row>
    <row r="183" spans="2:13" ht="12.75">
      <c r="B183" s="106"/>
      <c r="C183" s="106"/>
      <c r="D183" s="106"/>
      <c r="E183" s="106"/>
      <c r="F183" s="106"/>
      <c r="G183" s="106"/>
      <c r="H183" s="127"/>
      <c r="I183" s="127"/>
      <c r="J183" s="127"/>
      <c r="K183" s="127"/>
      <c r="L183" s="127"/>
      <c r="M183" s="127"/>
    </row>
    <row r="184" spans="2:13" ht="12.75">
      <c r="B184" s="106"/>
      <c r="C184" s="106"/>
      <c r="D184" s="106"/>
      <c r="E184" s="106"/>
      <c r="F184" s="106"/>
      <c r="G184" s="106"/>
      <c r="H184" s="127"/>
      <c r="I184" s="127"/>
      <c r="J184" s="127"/>
      <c r="K184" s="127"/>
      <c r="L184" s="127"/>
      <c r="M184" s="127"/>
    </row>
    <row r="185" spans="2:13" ht="12.75">
      <c r="B185" s="106"/>
      <c r="C185" s="106"/>
      <c r="D185" s="106"/>
      <c r="E185" s="106"/>
      <c r="F185" s="106"/>
      <c r="G185" s="106"/>
      <c r="H185" s="127"/>
      <c r="I185" s="127"/>
      <c r="J185" s="127"/>
      <c r="K185" s="127"/>
      <c r="L185" s="127"/>
      <c r="M185" s="127"/>
    </row>
    <row r="186" spans="2:13" ht="12.75">
      <c r="B186" s="106"/>
      <c r="C186" s="106"/>
      <c r="D186" s="106"/>
      <c r="E186" s="106"/>
      <c r="F186" s="106"/>
      <c r="G186" s="106"/>
      <c r="H186" s="127"/>
      <c r="I186" s="127"/>
      <c r="J186" s="127"/>
      <c r="K186" s="127"/>
      <c r="L186" s="127"/>
      <c r="M186" s="127"/>
    </row>
    <row r="187" spans="2:13" ht="12.75">
      <c r="B187" s="106"/>
      <c r="C187" s="106"/>
      <c r="D187" s="106"/>
      <c r="E187" s="106"/>
      <c r="F187" s="106"/>
      <c r="G187" s="106"/>
      <c r="H187" s="127"/>
      <c r="I187" s="127"/>
      <c r="J187" s="127"/>
      <c r="K187" s="127"/>
      <c r="L187" s="127"/>
      <c r="M187" s="127"/>
    </row>
    <row r="188" spans="2:13" ht="12.75">
      <c r="B188" s="106"/>
      <c r="C188" s="106"/>
      <c r="D188" s="106"/>
      <c r="E188" s="106"/>
      <c r="F188" s="106"/>
      <c r="G188" s="106"/>
      <c r="H188" s="127"/>
      <c r="I188" s="127"/>
      <c r="J188" s="127"/>
      <c r="K188" s="127"/>
      <c r="L188" s="127"/>
      <c r="M188" s="127"/>
    </row>
    <row r="189" spans="2:13" ht="12.75">
      <c r="B189" s="106"/>
      <c r="C189" s="106"/>
      <c r="D189" s="106"/>
      <c r="E189" s="106"/>
      <c r="F189" s="106"/>
      <c r="G189" s="106"/>
      <c r="H189" s="127"/>
      <c r="I189" s="127"/>
      <c r="J189" s="127"/>
      <c r="K189" s="127"/>
      <c r="L189" s="127"/>
      <c r="M189" s="127"/>
    </row>
    <row r="190" spans="2:13" ht="12.75">
      <c r="B190" s="106"/>
      <c r="C190" s="106"/>
      <c r="D190" s="106"/>
      <c r="E190" s="106"/>
      <c r="F190" s="106"/>
      <c r="G190" s="106"/>
      <c r="H190" s="127"/>
      <c r="I190" s="127"/>
      <c r="J190" s="127"/>
      <c r="K190" s="127"/>
      <c r="L190" s="127"/>
      <c r="M190" s="127"/>
    </row>
    <row r="191" spans="2:13" ht="12.75">
      <c r="B191" s="106"/>
      <c r="C191" s="106"/>
      <c r="D191" s="106"/>
      <c r="E191" s="106"/>
      <c r="F191" s="106"/>
      <c r="G191" s="106"/>
      <c r="H191" s="127"/>
      <c r="I191" s="127"/>
      <c r="J191" s="127"/>
      <c r="K191" s="127"/>
      <c r="L191" s="127"/>
      <c r="M191" s="127"/>
    </row>
    <row r="192" spans="2:13" ht="12.75">
      <c r="B192" s="106"/>
      <c r="C192" s="106"/>
      <c r="D192" s="106"/>
      <c r="E192" s="106"/>
      <c r="F192" s="106"/>
      <c r="G192" s="106"/>
      <c r="H192" s="127"/>
      <c r="I192" s="127"/>
      <c r="J192" s="127"/>
      <c r="K192" s="127"/>
      <c r="L192" s="127"/>
      <c r="M192" s="127"/>
    </row>
    <row r="193" spans="2:13" ht="12.75">
      <c r="B193" s="106"/>
      <c r="C193" s="106"/>
      <c r="D193" s="106"/>
      <c r="E193" s="106"/>
      <c r="F193" s="106"/>
      <c r="G193" s="106"/>
      <c r="H193" s="127"/>
      <c r="I193" s="127"/>
      <c r="J193" s="127"/>
      <c r="K193" s="127"/>
      <c r="L193" s="127"/>
      <c r="M193" s="127"/>
    </row>
    <row r="194" spans="2:13" ht="12.75">
      <c r="B194" s="106"/>
      <c r="C194" s="106"/>
      <c r="D194" s="106"/>
      <c r="E194" s="106"/>
      <c r="F194" s="106"/>
      <c r="G194" s="106"/>
      <c r="H194" s="127"/>
      <c r="I194" s="127"/>
      <c r="J194" s="127"/>
      <c r="K194" s="127"/>
      <c r="L194" s="127"/>
      <c r="M194" s="127"/>
    </row>
    <row r="195" spans="2:13" ht="12.75">
      <c r="B195" s="106"/>
      <c r="C195" s="106"/>
      <c r="D195" s="106"/>
      <c r="E195" s="106"/>
      <c r="F195" s="106"/>
      <c r="G195" s="106"/>
      <c r="H195" s="127"/>
      <c r="I195" s="127"/>
      <c r="J195" s="127"/>
      <c r="K195" s="127"/>
      <c r="L195" s="127"/>
      <c r="M195" s="127"/>
    </row>
    <row r="196" spans="2:11" ht="12.75">
      <c r="B196" s="106"/>
      <c r="C196" s="106"/>
      <c r="D196" s="106"/>
      <c r="E196" s="106"/>
      <c r="F196" s="106"/>
      <c r="G196" s="106"/>
      <c r="H196" s="127"/>
      <c r="I196" s="127"/>
      <c r="J196" s="128"/>
      <c r="K196" s="128"/>
    </row>
    <row r="197" spans="2:6" ht="12.75">
      <c r="B197" s="106"/>
      <c r="C197" s="106"/>
      <c r="D197" s="106"/>
      <c r="E197" s="106"/>
      <c r="F197" s="106"/>
    </row>
  </sheetData>
  <sheetProtection password="C760" sheet="1" objects="1" scenarios="1" pivotTables="0"/>
  <conditionalFormatting sqref="M17:M18 H34:L195 M28:M195">
    <cfRule type="expression" priority="1" dxfId="15" stopIfTrue="1">
      <formula>AND(RIGHT($B18,1)="0",#REF!&lt;&gt;"")</formula>
    </cfRule>
    <cfRule type="expression" priority="2" dxfId="277" stopIfTrue="1">
      <formula>AND($G17&lt;&gt;"",#REF!&lt;&gt;"")</formula>
    </cfRule>
    <cfRule type="expression" priority="3" dxfId="28" stopIfTrue="1">
      <formula>OR($G17="",#REF!="")</formula>
    </cfRule>
  </conditionalFormatting>
  <conditionalFormatting sqref="G27:H27">
    <cfRule type="expression" priority="4" dxfId="15" stopIfTrue="1">
      <formula>AND(RIGHT(#REF!,1)="0",#REF!&lt;&gt;"")</formula>
    </cfRule>
    <cfRule type="expression" priority="5" dxfId="277" stopIfTrue="1">
      <formula>AND($A28&lt;&gt;"",#REF!&lt;&gt;"")</formula>
    </cfRule>
    <cfRule type="expression" priority="6" dxfId="28" stopIfTrue="1">
      <formula>OR($A28="",#REF!="")</formula>
    </cfRule>
  </conditionalFormatting>
  <conditionalFormatting sqref="Q12:Q15 Q17:Q19">
    <cfRule type="expression" priority="37" dxfId="53" stopIfTrue="1">
      <formula>AND($I$26&lt;&gt;0,$I$26&lt;&gt;"",Q12&lt;&gt;0)</formula>
    </cfRule>
    <cfRule type="expression" priority="38" dxfId="52" stopIfTrue="1">
      <formula>AND($I$26&lt;&gt;0,$I$26&lt;&gt;"",Q12=0)</formula>
    </cfRule>
  </conditionalFormatting>
  <conditionalFormatting sqref="M19:M20 M24:M25">
    <cfRule type="expression" priority="41" dxfId="15" stopIfTrue="1">
      <formula>AND(RIGHT($B21,1)="0",#REF!&lt;&gt;"")</formula>
    </cfRule>
    <cfRule type="expression" priority="42" dxfId="277" stopIfTrue="1">
      <formula>AND($G19&lt;&gt;"",#REF!&lt;&gt;"")</formula>
    </cfRule>
    <cfRule type="expression" priority="43" dxfId="28" stopIfTrue="1">
      <formula>OR($G19="",#REF!="")</formula>
    </cfRule>
  </conditionalFormatting>
  <conditionalFormatting sqref="N12:N15 N17:N19 K12:K15 K17:K19">
    <cfRule type="expression" priority="92" dxfId="285" stopIfTrue="1">
      <formula>$I$22="1 Year"</formula>
    </cfRule>
  </conditionalFormatting>
  <conditionalFormatting sqref="O12:O15 O17:O19 L12:L15 L17:L19">
    <cfRule type="expression" priority="98" dxfId="286" stopIfTrue="1">
      <formula>$I$22="2 Years"</formula>
    </cfRule>
  </conditionalFormatting>
  <conditionalFormatting sqref="P12:P15 P17:P19">
    <cfRule type="expression" priority="110" dxfId="53" stopIfTrue="1">
      <formula>AND($I$25&lt;&gt;0,$I$25&lt;&gt;"",P12&lt;&gt;0)</formula>
    </cfRule>
    <cfRule type="expression" priority="111" dxfId="52" stopIfTrue="1">
      <formula>AND($I$25&lt;&gt;0,$I$25&lt;&gt;"",P12=0)</formula>
    </cfRule>
  </conditionalFormatting>
  <conditionalFormatting sqref="B197:F197">
    <cfRule type="expression" priority="125" dxfId="15" stopIfTrue="1">
      <formula>RIGHT($B197,1)="0"</formula>
    </cfRule>
    <cfRule type="expression" priority="126" dxfId="276" stopIfTrue="1">
      <formula>B197&lt;&gt;""</formula>
    </cfRule>
    <cfRule type="expression" priority="127" dxfId="0" stopIfTrue="1">
      <formula>$G196&lt;&gt;""</formula>
    </cfRule>
  </conditionalFormatting>
  <conditionalFormatting sqref="G196">
    <cfRule type="expression" priority="128" dxfId="15" stopIfTrue="1">
      <formula>RIGHT($B197,1)="0"</formula>
    </cfRule>
    <cfRule type="expression" priority="129" dxfId="276" stopIfTrue="1">
      <formula>G196&lt;&gt;""</formula>
    </cfRule>
    <cfRule type="expression" priority="130" dxfId="0" stopIfTrue="1">
      <formula>$G196&lt;&gt;""</formula>
    </cfRule>
  </conditionalFormatting>
  <conditionalFormatting sqref="D35:F196 B35:B196">
    <cfRule type="expression" priority="134" dxfId="15" stopIfTrue="1">
      <formula>RIGHT($B35,1)="0"</formula>
    </cfRule>
    <cfRule type="expression" priority="135" dxfId="105" stopIfTrue="1">
      <formula>B35&lt;&gt;""</formula>
    </cfRule>
    <cfRule type="expression" priority="136" dxfId="0" stopIfTrue="1">
      <formula>$G34&lt;&gt;""</formula>
    </cfRule>
  </conditionalFormatting>
  <conditionalFormatting sqref="G34:G195">
    <cfRule type="expression" priority="137" dxfId="15" stopIfTrue="1">
      <formula>RIGHT($B35,1)="0"</formula>
    </cfRule>
    <cfRule type="expression" priority="138" dxfId="105" stopIfTrue="1">
      <formula>G34&lt;&gt;""</formula>
    </cfRule>
    <cfRule type="expression" priority="139" dxfId="0" stopIfTrue="1">
      <formula>$G34&lt;&gt;""</formula>
    </cfRule>
  </conditionalFormatting>
  <conditionalFormatting sqref="C35:C196">
    <cfRule type="expression" priority="146" dxfId="12" stopIfTrue="1">
      <formula>RIGHT($B35,1)="0"</formula>
    </cfRule>
    <cfRule type="expression" priority="147" dxfId="105" stopIfTrue="1">
      <formula>C35&lt;&gt;""</formula>
    </cfRule>
    <cfRule type="expression" priority="148" dxfId="0" stopIfTrue="1">
      <formula>$G34&lt;&gt;""</formula>
    </cfRule>
  </conditionalFormatting>
  <conditionalFormatting sqref="H196:I196">
    <cfRule type="expression" priority="149" dxfId="278" stopIfTrue="1">
      <formula>RIGHT($B197,1)="0"</formula>
    </cfRule>
    <cfRule type="expression" priority="150" dxfId="279" stopIfTrue="1">
      <formula>H196&lt;&gt;""</formula>
    </cfRule>
    <cfRule type="expression" priority="151" dxfId="280" stopIfTrue="1">
      <formula>$I196&lt;&gt;""</formula>
    </cfRule>
  </conditionalFormatting>
  <conditionalFormatting sqref="J196">
    <cfRule type="expression" priority="152" dxfId="281" stopIfTrue="1">
      <formula>AND(RIGHT($B197,1)="0",#REF!&lt;&gt;"",#REF!="")</formula>
    </cfRule>
    <cfRule type="expression" priority="153" dxfId="282" stopIfTrue="1">
      <formula>AND(RIGHT($B197,1)="0",#REF!&lt;&gt;"",#REF!&lt;&gt;"")</formula>
    </cfRule>
    <cfRule type="expression" priority="154" dxfId="28" stopIfTrue="1">
      <formula>OR($I196="",#REF!="")</formula>
    </cfRule>
  </conditionalFormatting>
  <conditionalFormatting sqref="K196">
    <cfRule type="expression" priority="155" dxfId="281" stopIfTrue="1">
      <formula>AND(RIGHT($B197,1)="0",#REF!&lt;&gt;"",#REF!="")</formula>
    </cfRule>
    <cfRule type="expression" priority="156" dxfId="282" stopIfTrue="1">
      <formula>AND(RIGHT($B197,1)="0",#REF!&lt;&gt;"",#REF!&lt;&gt;"")</formula>
    </cfRule>
    <cfRule type="expression" priority="157" dxfId="28" stopIfTrue="1">
      <formula>OR($I196="",#REF!="")</formula>
    </cfRule>
  </conditionalFormatting>
  <dataValidations count="6">
    <dataValidation type="decimal" operator="notEqual" allowBlank="1" showInputMessage="1" showErrorMessage="1" sqref="Q3">
      <formula1>0</formula1>
    </dataValidation>
    <dataValidation type="list" allowBlank="1" showInputMessage="1" showErrorMessage="1" errorTitle="Change data" error="You need to select (+) or (-) to indicate whether Internet Gateway needs to be protected." sqref="D25:D27">
      <formula1>"+,-"</formula1>
    </dataValidation>
    <dataValidation type="list" allowBlank="1" showInputMessage="1" showErrorMessage="1" sqref="I24">
      <formula1>"Excl.VAT,Incl.VAT"</formula1>
    </dataValidation>
    <dataValidation type="list" allowBlank="1" showInputMessage="1" showErrorMessage="1" sqref="I21">
      <formula1>PSLicenseType</formula1>
    </dataValidation>
    <dataValidation type="list" allowBlank="1" showInputMessage="1" showErrorMessage="1" sqref="I22">
      <formula1>PSTerm</formula1>
    </dataValidation>
    <dataValidation operator="greaterThanOrEqual" allowBlank="1" showInputMessage="1" showErrorMessage="1" sqref="D13"/>
  </dataValidations>
  <printOptions/>
  <pageMargins left="0.5905511811023623" right="0" top="0.5905511811023623" bottom="0.984251968503937" header="0.5118110236220472" footer="0.5118110236220472"/>
  <pageSetup horizontalDpi="600" verticalDpi="600" orientation="landscape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F82"/>
  <sheetViews>
    <sheetView showGridLines="0" showRowColHeaders="0" zoomScalePageLayoutView="0" workbookViewId="0" topLeftCell="A1">
      <selection activeCell="D3" sqref="D3"/>
    </sheetView>
  </sheetViews>
  <sheetFormatPr defaultColWidth="9.140625" defaultRowHeight="12.75"/>
  <cols>
    <col min="1" max="1" width="1.421875" style="27" customWidth="1"/>
    <col min="2" max="2" width="8.57421875" style="30" hidden="1" customWidth="1"/>
    <col min="3" max="3" width="51.00390625" style="30" customWidth="1"/>
    <col min="4" max="4" width="15.140625" style="92" hidden="1" customWidth="1"/>
    <col min="5" max="5" width="41.28125" style="92" customWidth="1"/>
    <col min="6" max="6" width="15.140625" style="92" hidden="1" customWidth="1"/>
    <col min="7" max="16384" width="9.140625" style="27" customWidth="1"/>
  </cols>
  <sheetData>
    <row r="1" spans="1:6" s="4" customFormat="1" ht="7.5" customHeight="1">
      <c r="A1" s="1"/>
      <c r="B1" s="1"/>
      <c r="C1" s="1"/>
      <c r="D1" s="2"/>
      <c r="E1" s="2"/>
      <c r="F1" s="2"/>
    </row>
    <row r="2" spans="1:6" s="4" customFormat="1" ht="13.5" customHeight="1">
      <c r="A2" s="5"/>
      <c r="B2" s="49"/>
      <c r="C2" s="211"/>
      <c r="D2" s="212"/>
      <c r="E2" s="213"/>
      <c r="F2" s="49"/>
    </row>
    <row r="3" spans="1:6" s="4" customFormat="1" ht="13.5" customHeight="1">
      <c r="A3" s="5"/>
      <c r="B3" s="49"/>
      <c r="C3" s="211"/>
      <c r="D3" s="212"/>
      <c r="E3" s="213"/>
      <c r="F3" s="49"/>
    </row>
    <row r="4" spans="1:6" s="4" customFormat="1" ht="12.75" customHeight="1">
      <c r="A4" s="5"/>
      <c r="B4" s="49"/>
      <c r="C4" s="211"/>
      <c r="D4" s="212"/>
      <c r="E4" s="213"/>
      <c r="F4" s="49"/>
    </row>
    <row r="5" spans="1:6" s="4" customFormat="1" ht="4.5" customHeight="1">
      <c r="A5" s="5"/>
      <c r="B5" s="5"/>
      <c r="C5" s="5"/>
      <c r="D5" s="5"/>
      <c r="E5" s="5"/>
      <c r="F5" s="5"/>
    </row>
    <row r="6" spans="2:6" s="6" customFormat="1" ht="3.75" customHeight="1">
      <c r="B6" s="31"/>
      <c r="C6" s="31"/>
      <c r="D6" s="90"/>
      <c r="E6" s="90"/>
      <c r="F6" s="90"/>
    </row>
    <row r="7" spans="2:6" s="6" customFormat="1" ht="10.5" customHeight="1">
      <c r="B7" s="33"/>
      <c r="C7" s="71" t="str">
        <f>CONCATENATE("Price List applicable for ",Data!A9,". Effective from ",Data!A11,". ")</f>
        <v>Price List applicable for Russian Federation. Effective from March 1st 2011. </v>
      </c>
      <c r="D7" s="91"/>
      <c r="E7" s="91"/>
      <c r="F7" s="91"/>
    </row>
    <row r="8" spans="2:6" s="6" customFormat="1" ht="10.5" customHeight="1">
      <c r="B8" s="33"/>
      <c r="C8" s="67" t="str">
        <f>CONCATENATE(Data!A5,". ",Data!A7)</f>
        <v>Kaspersky Lab. 10 Geroev Panfilovtsev St. Moscow, 125363. sales@kaspersky.com</v>
      </c>
      <c r="D8" s="91"/>
      <c r="E8" s="91"/>
      <c r="F8" s="91"/>
    </row>
    <row r="9" spans="2:6" s="34" customFormat="1" ht="12.75">
      <c r="B9" s="237" t="s">
        <v>624</v>
      </c>
      <c r="C9" s="234"/>
      <c r="D9" s="234"/>
      <c r="E9" s="234"/>
      <c r="F9" s="242"/>
    </row>
    <row r="10" spans="2:6" s="34" customFormat="1" ht="12.75">
      <c r="B10" s="236" t="s">
        <v>591</v>
      </c>
      <c r="C10" s="232" t="s">
        <v>592</v>
      </c>
      <c r="D10" s="231" t="s">
        <v>590</v>
      </c>
      <c r="E10" s="246" t="s">
        <v>605</v>
      </c>
      <c r="F10" s="225" t="s">
        <v>708</v>
      </c>
    </row>
    <row r="11" spans="2:6" ht="12.75">
      <c r="B11" s="228">
        <v>4025</v>
      </c>
      <c r="C11" s="224" t="s">
        <v>1727</v>
      </c>
      <c r="D11" s="224" t="s">
        <v>858</v>
      </c>
      <c r="E11" s="245" t="s">
        <v>1728</v>
      </c>
      <c r="F11" s="240">
        <v>0</v>
      </c>
    </row>
    <row r="12" spans="2:6" ht="12.75">
      <c r="B12" s="230">
        <v>4107</v>
      </c>
      <c r="C12" s="224" t="s">
        <v>619</v>
      </c>
      <c r="D12" s="224" t="s">
        <v>858</v>
      </c>
      <c r="E12" s="248" t="s">
        <v>859</v>
      </c>
      <c r="F12" s="241">
        <v>0</v>
      </c>
    </row>
    <row r="13" spans="2:6" ht="12.75">
      <c r="B13" s="230">
        <v>4213</v>
      </c>
      <c r="C13" s="224" t="s">
        <v>721</v>
      </c>
      <c r="D13" s="224" t="s">
        <v>618</v>
      </c>
      <c r="E13" s="247" t="s">
        <v>787</v>
      </c>
      <c r="F13" s="241">
        <v>0</v>
      </c>
    </row>
    <row r="14" spans="2:6" ht="12.75">
      <c r="B14" s="229"/>
      <c r="C14" s="227"/>
      <c r="D14" s="227"/>
      <c r="E14" s="245" t="s">
        <v>731</v>
      </c>
      <c r="F14" s="240">
        <v>0</v>
      </c>
    </row>
    <row r="15" spans="2:6" ht="12.75">
      <c r="B15" s="229"/>
      <c r="C15" s="227"/>
      <c r="D15" s="227"/>
      <c r="E15" s="245" t="s">
        <v>788</v>
      </c>
      <c r="F15" s="240">
        <v>0</v>
      </c>
    </row>
    <row r="16" spans="2:6" ht="12.75">
      <c r="B16" s="230">
        <v>4215</v>
      </c>
      <c r="C16" s="224" t="s">
        <v>861</v>
      </c>
      <c r="D16" s="224" t="s">
        <v>618</v>
      </c>
      <c r="E16" s="247" t="s">
        <v>862</v>
      </c>
      <c r="F16" s="241">
        <v>0</v>
      </c>
    </row>
    <row r="17" spans="2:6" ht="12.75">
      <c r="B17" s="230">
        <v>4221</v>
      </c>
      <c r="C17" s="224" t="s">
        <v>1725</v>
      </c>
      <c r="D17" s="224" t="s">
        <v>618</v>
      </c>
      <c r="E17" s="247" t="s">
        <v>426</v>
      </c>
      <c r="F17" s="241">
        <v>0</v>
      </c>
    </row>
    <row r="18" spans="2:6" ht="12.75">
      <c r="B18" s="230">
        <v>4313</v>
      </c>
      <c r="C18" s="224" t="s">
        <v>621</v>
      </c>
      <c r="D18" s="224" t="s">
        <v>620</v>
      </c>
      <c r="E18" s="248" t="s">
        <v>791</v>
      </c>
      <c r="F18" s="241">
        <v>0</v>
      </c>
    </row>
    <row r="19" spans="2:6" ht="12.75">
      <c r="B19" s="229"/>
      <c r="C19" s="227"/>
      <c r="D19" s="227"/>
      <c r="E19" s="246" t="s">
        <v>732</v>
      </c>
      <c r="F19" s="240">
        <v>0</v>
      </c>
    </row>
    <row r="20" spans="2:6" ht="12.75">
      <c r="B20" s="229"/>
      <c r="C20" s="227"/>
      <c r="D20" s="227"/>
      <c r="E20" s="246" t="s">
        <v>789</v>
      </c>
      <c r="F20" s="240">
        <v>0</v>
      </c>
    </row>
    <row r="21" spans="2:6" ht="12.75">
      <c r="B21" s="229"/>
      <c r="C21" s="227"/>
      <c r="D21" s="227"/>
      <c r="E21" s="246" t="s">
        <v>790</v>
      </c>
      <c r="F21" s="240">
        <v>0</v>
      </c>
    </row>
    <row r="22" spans="2:6" ht="12.75">
      <c r="B22" s="230">
        <v>4413</v>
      </c>
      <c r="C22" s="224" t="s">
        <v>623</v>
      </c>
      <c r="D22" s="224" t="s">
        <v>620</v>
      </c>
      <c r="E22" s="248" t="s">
        <v>793</v>
      </c>
      <c r="F22" s="241">
        <v>0</v>
      </c>
    </row>
    <row r="23" spans="2:6" ht="12.75">
      <c r="B23" s="229"/>
      <c r="C23" s="227"/>
      <c r="D23" s="227"/>
      <c r="E23" s="246" t="s">
        <v>792</v>
      </c>
      <c r="F23" s="240">
        <v>0</v>
      </c>
    </row>
    <row r="24" spans="2:6" ht="12.75">
      <c r="B24" s="229"/>
      <c r="C24" s="227"/>
      <c r="D24" s="227"/>
      <c r="E24" s="246" t="s">
        <v>790</v>
      </c>
      <c r="F24" s="240">
        <v>0</v>
      </c>
    </row>
    <row r="25" spans="2:6" ht="12.75">
      <c r="B25" s="229"/>
      <c r="C25" s="227"/>
      <c r="D25" s="227"/>
      <c r="E25" s="246" t="s">
        <v>733</v>
      </c>
      <c r="F25" s="240">
        <v>0</v>
      </c>
    </row>
    <row r="26" spans="2:6" ht="12.75">
      <c r="B26" s="229"/>
      <c r="C26" s="227"/>
      <c r="D26" s="227"/>
      <c r="E26" s="246" t="s">
        <v>734</v>
      </c>
      <c r="F26" s="240">
        <v>0</v>
      </c>
    </row>
    <row r="27" spans="2:6" ht="12.75">
      <c r="B27" s="230">
        <v>4713</v>
      </c>
      <c r="C27" s="224" t="s">
        <v>622</v>
      </c>
      <c r="D27" s="224" t="s">
        <v>620</v>
      </c>
      <c r="E27" s="248" t="s">
        <v>794</v>
      </c>
      <c r="F27" s="241">
        <v>0</v>
      </c>
    </row>
    <row r="28" spans="2:6" ht="12.75">
      <c r="B28" s="230">
        <v>4851</v>
      </c>
      <c r="C28" s="224" t="s">
        <v>795</v>
      </c>
      <c r="D28" s="224" t="s">
        <v>616</v>
      </c>
      <c r="E28" s="248" t="s">
        <v>617</v>
      </c>
      <c r="F28" s="241">
        <v>0</v>
      </c>
    </row>
    <row r="29" spans="2:6" ht="12.75">
      <c r="B29" s="229"/>
      <c r="C29" s="227"/>
      <c r="D29" s="227"/>
      <c r="E29" s="245" t="s">
        <v>1728</v>
      </c>
      <c r="F29" s="240">
        <v>0</v>
      </c>
    </row>
    <row r="30" spans="2:6" ht="12.75">
      <c r="B30" s="229"/>
      <c r="C30" s="227"/>
      <c r="D30" s="227"/>
      <c r="E30" s="246" t="s">
        <v>730</v>
      </c>
      <c r="F30" s="240">
        <v>0</v>
      </c>
    </row>
    <row r="31" spans="2:6" ht="12.75">
      <c r="B31" s="229"/>
      <c r="C31" s="227"/>
      <c r="D31" s="227"/>
      <c r="E31" s="245" t="s">
        <v>1732</v>
      </c>
      <c r="F31" s="240">
        <v>0</v>
      </c>
    </row>
    <row r="32" spans="2:6" ht="12.75">
      <c r="B32" s="229"/>
      <c r="C32" s="227"/>
      <c r="D32" s="227"/>
      <c r="E32" s="245" t="s">
        <v>1729</v>
      </c>
      <c r="F32" s="240">
        <v>0</v>
      </c>
    </row>
    <row r="33" spans="2:6" ht="12.75">
      <c r="B33" s="230">
        <v>4853</v>
      </c>
      <c r="C33" s="224" t="s">
        <v>722</v>
      </c>
      <c r="D33" s="224" t="s">
        <v>616</v>
      </c>
      <c r="E33" s="248" t="s">
        <v>617</v>
      </c>
      <c r="F33" s="241">
        <v>0</v>
      </c>
    </row>
    <row r="34" spans="2:6" ht="12.75">
      <c r="B34" s="229"/>
      <c r="C34" s="227"/>
      <c r="D34" s="227"/>
      <c r="E34" s="246" t="s">
        <v>787</v>
      </c>
      <c r="F34" s="240">
        <v>0</v>
      </c>
    </row>
    <row r="35" spans="2:6" ht="12.75">
      <c r="B35" s="229"/>
      <c r="C35" s="227"/>
      <c r="D35" s="227"/>
      <c r="E35" s="246" t="s">
        <v>862</v>
      </c>
      <c r="F35" s="240">
        <v>0</v>
      </c>
    </row>
    <row r="36" spans="2:6" ht="12.75">
      <c r="B36" s="229"/>
      <c r="C36" s="227"/>
      <c r="D36" s="227"/>
      <c r="E36" s="245" t="s">
        <v>1728</v>
      </c>
      <c r="F36" s="240">
        <v>0</v>
      </c>
    </row>
    <row r="37" spans="2:6" ht="12.75">
      <c r="B37" s="229"/>
      <c r="C37" s="227"/>
      <c r="D37" s="227"/>
      <c r="E37" s="246" t="s">
        <v>730</v>
      </c>
      <c r="F37" s="240">
        <v>0</v>
      </c>
    </row>
    <row r="38" spans="2:6" ht="12.75">
      <c r="B38" s="229"/>
      <c r="C38" s="227"/>
      <c r="D38" s="227"/>
      <c r="E38" s="245" t="s">
        <v>1732</v>
      </c>
      <c r="F38" s="240">
        <v>0</v>
      </c>
    </row>
    <row r="39" spans="2:6" ht="12.75">
      <c r="B39" s="229"/>
      <c r="C39" s="227"/>
      <c r="D39" s="227"/>
      <c r="E39" s="246" t="s">
        <v>731</v>
      </c>
      <c r="F39" s="240">
        <v>0</v>
      </c>
    </row>
    <row r="40" spans="2:6" ht="12.75">
      <c r="B40" s="229"/>
      <c r="C40" s="227"/>
      <c r="D40" s="227"/>
      <c r="E40" s="245" t="s">
        <v>1729</v>
      </c>
      <c r="F40" s="240">
        <v>0</v>
      </c>
    </row>
    <row r="41" spans="2:6" ht="12.75">
      <c r="B41" s="229"/>
      <c r="C41" s="227"/>
      <c r="D41" s="227"/>
      <c r="E41" s="246" t="s">
        <v>788</v>
      </c>
      <c r="F41" s="240">
        <v>0</v>
      </c>
    </row>
    <row r="42" spans="2:6" ht="12.75">
      <c r="B42" s="230">
        <v>4857</v>
      </c>
      <c r="C42" s="224" t="s">
        <v>796</v>
      </c>
      <c r="D42" s="224" t="s">
        <v>616</v>
      </c>
      <c r="E42" s="248" t="s">
        <v>617</v>
      </c>
      <c r="F42" s="241">
        <v>0</v>
      </c>
    </row>
    <row r="43" spans="2:6" ht="12.75">
      <c r="B43" s="229"/>
      <c r="C43" s="227"/>
      <c r="D43" s="227"/>
      <c r="E43" s="246" t="s">
        <v>787</v>
      </c>
      <c r="F43" s="240">
        <v>0</v>
      </c>
    </row>
    <row r="44" spans="2:6" ht="12.75">
      <c r="B44" s="229"/>
      <c r="C44" s="227"/>
      <c r="D44" s="227"/>
      <c r="E44" s="246" t="s">
        <v>862</v>
      </c>
      <c r="F44" s="240">
        <v>0</v>
      </c>
    </row>
    <row r="45" spans="2:6" ht="12.75">
      <c r="B45" s="229"/>
      <c r="C45" s="227"/>
      <c r="D45" s="227"/>
      <c r="E45" s="245" t="s">
        <v>1728</v>
      </c>
      <c r="F45" s="240">
        <v>0</v>
      </c>
    </row>
    <row r="46" spans="2:6" ht="12.75">
      <c r="B46" s="229"/>
      <c r="C46" s="227"/>
      <c r="D46" s="227"/>
      <c r="E46" s="246" t="s">
        <v>730</v>
      </c>
      <c r="F46" s="240">
        <v>0</v>
      </c>
    </row>
    <row r="47" spans="2:6" ht="12.75">
      <c r="B47" s="229"/>
      <c r="C47" s="227"/>
      <c r="D47" s="227"/>
      <c r="E47" s="245" t="s">
        <v>1732</v>
      </c>
      <c r="F47" s="240">
        <v>0</v>
      </c>
    </row>
    <row r="48" spans="2:6" ht="12.75">
      <c r="B48" s="229"/>
      <c r="C48" s="227"/>
      <c r="D48" s="227"/>
      <c r="E48" s="246" t="s">
        <v>731</v>
      </c>
      <c r="F48" s="240">
        <v>0</v>
      </c>
    </row>
    <row r="49" spans="2:6" ht="12.75">
      <c r="B49" s="229"/>
      <c r="C49" s="227"/>
      <c r="D49" s="227"/>
      <c r="E49" s="245" t="s">
        <v>1729</v>
      </c>
      <c r="F49" s="240">
        <v>0</v>
      </c>
    </row>
    <row r="50" spans="2:6" ht="12.75">
      <c r="B50" s="229"/>
      <c r="C50" s="227"/>
      <c r="D50" s="227"/>
      <c r="E50" s="246" t="s">
        <v>788</v>
      </c>
      <c r="F50" s="240">
        <v>0</v>
      </c>
    </row>
    <row r="51" spans="2:6" ht="12.75">
      <c r="B51" s="229"/>
      <c r="C51" s="227"/>
      <c r="D51" s="227"/>
      <c r="E51" s="246" t="s">
        <v>791</v>
      </c>
      <c r="F51" s="240">
        <v>0</v>
      </c>
    </row>
    <row r="52" spans="2:6" ht="12.75">
      <c r="B52" s="229"/>
      <c r="C52" s="227"/>
      <c r="D52" s="227"/>
      <c r="E52" s="246" t="s">
        <v>732</v>
      </c>
      <c r="F52" s="240">
        <v>0</v>
      </c>
    </row>
    <row r="53" spans="2:6" ht="12.75">
      <c r="B53" s="229"/>
      <c r="C53" s="227"/>
      <c r="D53" s="227"/>
      <c r="E53" s="246" t="s">
        <v>789</v>
      </c>
      <c r="F53" s="240">
        <v>0</v>
      </c>
    </row>
    <row r="54" spans="2:6" ht="12.75">
      <c r="B54" s="229"/>
      <c r="C54" s="227"/>
      <c r="D54" s="227"/>
      <c r="E54" s="246" t="s">
        <v>790</v>
      </c>
      <c r="F54" s="240">
        <v>0</v>
      </c>
    </row>
    <row r="55" spans="2:6" ht="12.75">
      <c r="B55" s="230">
        <v>4859</v>
      </c>
      <c r="C55" s="224" t="s">
        <v>797</v>
      </c>
      <c r="D55" s="224" t="s">
        <v>616</v>
      </c>
      <c r="E55" s="248" t="s">
        <v>617</v>
      </c>
      <c r="F55" s="241">
        <v>0</v>
      </c>
    </row>
    <row r="56" spans="2:6" ht="12.75">
      <c r="B56" s="229"/>
      <c r="C56" s="227"/>
      <c r="D56" s="227"/>
      <c r="E56" s="246" t="s">
        <v>787</v>
      </c>
      <c r="F56" s="240">
        <v>0</v>
      </c>
    </row>
    <row r="57" spans="2:6" ht="12.75">
      <c r="B57" s="229"/>
      <c r="C57" s="227"/>
      <c r="D57" s="227"/>
      <c r="E57" s="246" t="s">
        <v>862</v>
      </c>
      <c r="F57" s="240">
        <v>0</v>
      </c>
    </row>
    <row r="58" spans="2:6" ht="12.75">
      <c r="B58" s="229"/>
      <c r="C58" s="227"/>
      <c r="D58" s="227"/>
      <c r="E58" s="245" t="s">
        <v>1728</v>
      </c>
      <c r="F58" s="240">
        <v>0</v>
      </c>
    </row>
    <row r="59" spans="2:6" ht="12.75">
      <c r="B59" s="229"/>
      <c r="C59" s="227"/>
      <c r="D59" s="227"/>
      <c r="E59" s="246" t="s">
        <v>730</v>
      </c>
      <c r="F59" s="240">
        <v>0</v>
      </c>
    </row>
    <row r="60" spans="2:6" ht="12.75">
      <c r="B60" s="229"/>
      <c r="C60" s="227"/>
      <c r="D60" s="227"/>
      <c r="E60" s="245" t="s">
        <v>1732</v>
      </c>
      <c r="F60" s="240">
        <v>0</v>
      </c>
    </row>
    <row r="61" spans="2:6" ht="12.75">
      <c r="B61" s="229"/>
      <c r="C61" s="227"/>
      <c r="D61" s="227"/>
      <c r="E61" s="246" t="s">
        <v>731</v>
      </c>
      <c r="F61" s="240">
        <v>0</v>
      </c>
    </row>
    <row r="62" spans="2:6" ht="12.75">
      <c r="B62" s="229"/>
      <c r="C62" s="227"/>
      <c r="D62" s="227"/>
      <c r="E62" s="245" t="s">
        <v>1729</v>
      </c>
      <c r="F62" s="240">
        <v>0</v>
      </c>
    </row>
    <row r="63" spans="2:6" ht="12.75">
      <c r="B63" s="229"/>
      <c r="C63" s="227"/>
      <c r="D63" s="227"/>
      <c r="E63" s="246" t="s">
        <v>788</v>
      </c>
      <c r="F63" s="240">
        <v>0</v>
      </c>
    </row>
    <row r="64" spans="2:6" ht="12.75">
      <c r="B64" s="229"/>
      <c r="C64" s="227"/>
      <c r="D64" s="227"/>
      <c r="E64" s="246" t="s">
        <v>791</v>
      </c>
      <c r="F64" s="240">
        <v>0</v>
      </c>
    </row>
    <row r="65" spans="2:6" ht="12.75">
      <c r="B65" s="229"/>
      <c r="C65" s="227"/>
      <c r="D65" s="227"/>
      <c r="E65" s="246" t="s">
        <v>732</v>
      </c>
      <c r="F65" s="240">
        <v>0</v>
      </c>
    </row>
    <row r="66" spans="2:6" ht="12.75">
      <c r="B66" s="229"/>
      <c r="C66" s="227"/>
      <c r="D66" s="227"/>
      <c r="E66" s="246" t="s">
        <v>789</v>
      </c>
      <c r="F66" s="240">
        <v>0</v>
      </c>
    </row>
    <row r="67" spans="2:6" ht="12.75">
      <c r="B67" s="229"/>
      <c r="C67" s="227"/>
      <c r="D67" s="227"/>
      <c r="E67" s="246" t="s">
        <v>794</v>
      </c>
      <c r="F67" s="240">
        <v>0</v>
      </c>
    </row>
    <row r="68" spans="2:6" ht="12.75">
      <c r="B68" s="229"/>
      <c r="C68" s="227"/>
      <c r="D68" s="227"/>
      <c r="E68" s="246" t="s">
        <v>793</v>
      </c>
      <c r="F68" s="240">
        <v>0</v>
      </c>
    </row>
    <row r="69" spans="2:6" ht="12.75">
      <c r="B69" s="229"/>
      <c r="C69" s="227"/>
      <c r="D69" s="227"/>
      <c r="E69" s="246" t="s">
        <v>792</v>
      </c>
      <c r="F69" s="240">
        <v>0</v>
      </c>
    </row>
    <row r="70" spans="2:6" ht="12.75">
      <c r="B70" s="229"/>
      <c r="C70" s="227"/>
      <c r="D70" s="227"/>
      <c r="E70" s="246" t="s">
        <v>790</v>
      </c>
      <c r="F70" s="240">
        <v>0</v>
      </c>
    </row>
    <row r="71" spans="2:6" ht="12.75">
      <c r="B71" s="229"/>
      <c r="C71" s="227"/>
      <c r="D71" s="227"/>
      <c r="E71" s="246" t="s">
        <v>733</v>
      </c>
      <c r="F71" s="240">
        <v>0</v>
      </c>
    </row>
    <row r="72" spans="2:6" ht="12.75">
      <c r="B72" s="229"/>
      <c r="C72" s="227"/>
      <c r="D72" s="227"/>
      <c r="E72" s="246" t="s">
        <v>734</v>
      </c>
      <c r="F72" s="240">
        <v>0</v>
      </c>
    </row>
    <row r="73" spans="2:6" ht="12.75">
      <c r="B73" s="230">
        <v>5111</v>
      </c>
      <c r="C73" s="224" t="s">
        <v>696</v>
      </c>
      <c r="D73" s="224" t="s">
        <v>773</v>
      </c>
      <c r="E73" s="248" t="s">
        <v>798</v>
      </c>
      <c r="F73" s="241">
        <v>0</v>
      </c>
    </row>
    <row r="74" spans="2:6" ht="12.75">
      <c r="B74" s="229"/>
      <c r="C74" s="227"/>
      <c r="D74" s="227"/>
      <c r="E74" s="246" t="s">
        <v>986</v>
      </c>
      <c r="F74" s="240">
        <v>0</v>
      </c>
    </row>
    <row r="75" spans="2:6" ht="12.75">
      <c r="B75" s="229"/>
      <c r="C75" s="227"/>
      <c r="D75" s="227"/>
      <c r="E75" s="246" t="s">
        <v>790</v>
      </c>
      <c r="F75" s="240">
        <v>0</v>
      </c>
    </row>
    <row r="76" spans="2:6" ht="12.75">
      <c r="B76" s="229"/>
      <c r="C76" s="227"/>
      <c r="D76" s="227"/>
      <c r="E76" s="246" t="s">
        <v>733</v>
      </c>
      <c r="F76" s="240">
        <v>0</v>
      </c>
    </row>
    <row r="77" spans="2:6" ht="12.75">
      <c r="B77" s="230">
        <v>5711</v>
      </c>
      <c r="C77" s="224" t="s">
        <v>701</v>
      </c>
      <c r="D77" s="224" t="s">
        <v>773</v>
      </c>
      <c r="E77" s="248" t="s">
        <v>794</v>
      </c>
      <c r="F77" s="241">
        <v>0</v>
      </c>
    </row>
    <row r="78" spans="2:6" ht="12.75">
      <c r="B78" s="230">
        <v>5811</v>
      </c>
      <c r="C78" s="224" t="s">
        <v>707</v>
      </c>
      <c r="D78" s="224" t="s">
        <v>773</v>
      </c>
      <c r="E78" s="248" t="s">
        <v>732</v>
      </c>
      <c r="F78" s="241">
        <v>0</v>
      </c>
    </row>
    <row r="79" spans="2:6" ht="12.75">
      <c r="B79" s="229"/>
      <c r="C79" s="227"/>
      <c r="D79" s="227"/>
      <c r="E79" s="246" t="s">
        <v>986</v>
      </c>
      <c r="F79" s="240">
        <v>0</v>
      </c>
    </row>
    <row r="80" spans="2:6" ht="12.75">
      <c r="B80" s="229"/>
      <c r="C80" s="227"/>
      <c r="D80" s="227"/>
      <c r="E80" s="246" t="s">
        <v>794</v>
      </c>
      <c r="F80" s="240">
        <v>0</v>
      </c>
    </row>
    <row r="81" spans="2:6" ht="12.75">
      <c r="B81" s="229"/>
      <c r="C81" s="227"/>
      <c r="D81" s="227"/>
      <c r="E81" s="246" t="s">
        <v>790</v>
      </c>
      <c r="F81" s="240">
        <v>0</v>
      </c>
    </row>
    <row r="82" spans="2:6" ht="12.75">
      <c r="B82" s="229"/>
      <c r="C82" s="233"/>
      <c r="D82" s="233"/>
      <c r="E82" s="246" t="s">
        <v>733</v>
      </c>
      <c r="F82" s="240">
        <v>0</v>
      </c>
    </row>
  </sheetData>
  <sheetProtection password="C760" sheet="1" objects="1" scenarios="1" pivotTables="0"/>
  <conditionalFormatting sqref="B11:B24">
    <cfRule type="expression" priority="1" dxfId="15" stopIfTrue="1">
      <formula>RIGHT($B11,1)="0"</formula>
    </cfRule>
    <cfRule type="expression" priority="2" dxfId="105" stopIfTrue="1">
      <formula>B11&lt;&gt;""</formula>
    </cfRule>
    <cfRule type="expression" priority="3" dxfId="0" stopIfTrue="1">
      <formula>#REF!&lt;&gt;""</formula>
    </cfRule>
  </conditionalFormatting>
  <conditionalFormatting sqref="B25">
    <cfRule type="expression" priority="4" dxfId="15" stopIfTrue="1">
      <formula>RIGHT($B25,1)="0"</formula>
    </cfRule>
    <cfRule type="expression" priority="5" dxfId="276" stopIfTrue="1">
      <formula>B25&lt;&gt;""</formula>
    </cfRule>
    <cfRule type="expression" priority="6" dxfId="0" stopIfTrue="1">
      <formula>#REF!&lt;&gt;""</formula>
    </cfRule>
  </conditionalFormatting>
  <conditionalFormatting sqref="B10:F10">
    <cfRule type="expression" priority="7" dxfId="4" stopIfTrue="1">
      <formula>TRUE</formula>
    </cfRule>
  </conditionalFormatting>
  <conditionalFormatting sqref="B9:F9">
    <cfRule type="expression" priority="8" dxfId="3" stopIfTrue="1">
      <formula>TRUE</formula>
    </cfRule>
  </conditionalFormatting>
  <conditionalFormatting sqref="C11:C82">
    <cfRule type="expression" priority="9" dxfId="105" stopIfTrue="1">
      <formula>C11&lt;&gt;""</formula>
    </cfRule>
    <cfRule type="expression" priority="10" dxfId="0" stopIfTrue="1">
      <formula>C11=""</formula>
    </cfRule>
  </conditionalFormatting>
  <conditionalFormatting sqref="D11:D63 E11:E82">
    <cfRule type="expression" priority="11" dxfId="277" stopIfTrue="1">
      <formula>$D11&lt;&gt;""</formula>
    </cfRule>
    <cfRule type="expression" priority="12" dxfId="16" stopIfTrue="1">
      <formula>$D11=""</formula>
    </cfRule>
  </conditionalFormatting>
  <printOptions/>
  <pageMargins left="0.3937007874015748" right="0" top="0.5905511811023623" bottom="0.1968503937007874" header="0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Kaspersky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Buyakin</dc:creator>
  <cp:keywords/>
  <dc:description/>
  <cp:lastModifiedBy>Комен</cp:lastModifiedBy>
  <cp:lastPrinted>2007-02-17T13:24:53Z</cp:lastPrinted>
  <dcterms:created xsi:type="dcterms:W3CDTF">2007-01-30T08:39:54Z</dcterms:created>
  <dcterms:modified xsi:type="dcterms:W3CDTF">2011-06-30T15:13:42Z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